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filterPrivacy="1" codeName="ThisWorkbook"/>
  <xr:revisionPtr revIDLastSave="0" documentId="13_ncr:1_{E6F0B535-9BD3-C440-B3CE-8BBFD92B1F8B}" xr6:coauthVersionLast="47" xr6:coauthVersionMax="47" xr10:uidLastSave="{00000000-0000-0000-0000-000000000000}"/>
  <bookViews>
    <workbookView xWindow="0" yWindow="760" windowWidth="29400" windowHeight="17100" tabRatio="738" xr2:uid="{00000000-000D-0000-FFFF-FFFF00000000}"/>
  </bookViews>
  <sheets>
    <sheet name="Retail Media Investment Case" sheetId="1" r:id="rId1"/>
    <sheet name="2025 – Forecast store_name" sheetId="2" r:id="rId2"/>
    <sheet name="2026 – Forecast store_name" sheetId="3" r:id="rId3"/>
    <sheet name="2027 – Forecast store_name" sheetId="4" r:id="rId4"/>
    <sheet name="2028 – Forecast store_name" sheetId="5" r:id="rId5"/>
    <sheet name="2029 – Forecast store_name" sheetId="6" r:id="rId6"/>
    <sheet name="Graphics" sheetId="7" r:id="rId7"/>
    <sheet name="Variables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8" i="8" l="1"/>
  <c r="S37" i="8"/>
  <c r="X38" i="8"/>
  <c r="S38" i="8"/>
  <c r="P38" i="8"/>
  <c r="T38" i="8" s="1"/>
  <c r="U38" i="8" s="1"/>
  <c r="H41" i="8"/>
  <c r="P37" i="8"/>
  <c r="T37" i="8" s="1"/>
  <c r="S39" i="8"/>
  <c r="S40" i="8"/>
  <c r="W39" i="8"/>
  <c r="W40" i="8"/>
  <c r="W37" i="8"/>
  <c r="X37" i="8"/>
  <c r="P39" i="8"/>
  <c r="T39" i="8" s="1"/>
  <c r="X39" i="8"/>
  <c r="P40" i="8"/>
  <c r="T40" i="8" s="1"/>
  <c r="X40" i="8"/>
  <c r="V38" i="8" l="1"/>
  <c r="U40" i="8"/>
  <c r="V40" i="8" s="1"/>
  <c r="U39" i="8"/>
  <c r="V39" i="8" s="1"/>
  <c r="U37" i="8"/>
  <c r="V37" i="8" s="1"/>
  <c r="W41" i="8"/>
  <c r="V41" i="8" l="1"/>
  <c r="B55" i="8"/>
  <c r="H54" i="8"/>
  <c r="G54" i="8" s="1"/>
  <c r="E54" i="8"/>
  <c r="H53" i="8"/>
  <c r="G53" i="8" s="1"/>
  <c r="E53" i="8"/>
  <c r="H52" i="8"/>
  <c r="G52" i="8" s="1"/>
  <c r="E52" i="8"/>
  <c r="H51" i="8"/>
  <c r="G51" i="8" s="1"/>
  <c r="E51" i="8"/>
  <c r="H50" i="8"/>
  <c r="G50" i="8" s="1"/>
  <c r="E50" i="8"/>
  <c r="H49" i="8"/>
  <c r="G49" i="8"/>
  <c r="E49" i="8"/>
  <c r="H45" i="8"/>
  <c r="G45" i="8" s="1"/>
  <c r="E45" i="8"/>
  <c r="H44" i="8"/>
  <c r="G44" i="8" s="1"/>
  <c r="E44" i="8"/>
  <c r="H43" i="8"/>
  <c r="G43" i="8" s="1"/>
  <c r="E43" i="8"/>
  <c r="CP48" i="7"/>
  <c r="CO48" i="7"/>
  <c r="CN48" i="7"/>
  <c r="CM48" i="7"/>
  <c r="CL48" i="7"/>
  <c r="CK48" i="7"/>
  <c r="CJ48" i="7"/>
  <c r="CI48" i="7"/>
  <c r="CH47" i="7" a="1"/>
  <c r="CH47" i="7" s="1"/>
  <c r="CH48" i="7" s="1"/>
  <c r="CG47" i="7" a="1"/>
  <c r="CG47" i="7" s="1"/>
  <c r="CG48" i="7" s="1"/>
  <c r="CF47" i="7" a="1"/>
  <c r="CF47" i="7" s="1"/>
  <c r="CF48" i="7" s="1"/>
  <c r="B1" i="6"/>
  <c r="B1" i="5"/>
  <c r="B1" i="4"/>
  <c r="B1" i="3"/>
  <c r="B1" i="2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Y244" i="1"/>
  <c r="L244" i="1"/>
  <c r="Y243" i="1"/>
  <c r="L243" i="1"/>
  <c r="Y242" i="1"/>
  <c r="L242" i="1"/>
  <c r="Y241" i="1"/>
  <c r="L241" i="1"/>
  <c r="Y240" i="1"/>
  <c r="Y239" i="1"/>
  <c r="Y238" i="1"/>
  <c r="Y237" i="1"/>
  <c r="AN15" i="1"/>
  <c r="AM15" i="1"/>
  <c r="AL15" i="1"/>
  <c r="AK15" i="1"/>
  <c r="AJ15" i="1"/>
  <c r="AI15" i="1"/>
  <c r="U15" i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U37" i="1" s="1"/>
  <c r="U38" i="1" s="1"/>
  <c r="U39" i="1" s="1"/>
  <c r="U40" i="1" s="1"/>
  <c r="U41" i="1" s="1"/>
  <c r="U42" i="1" s="1"/>
  <c r="U43" i="1" s="1"/>
  <c r="U44" i="1" s="1"/>
  <c r="U45" i="1" s="1"/>
  <c r="U46" i="1" s="1"/>
  <c r="U47" i="1" s="1"/>
  <c r="U48" i="1" s="1"/>
  <c r="U49" i="1" s="1"/>
  <c r="U50" i="1" s="1"/>
  <c r="U51" i="1" s="1"/>
  <c r="U52" i="1" s="1"/>
  <c r="U53" i="1" s="1"/>
  <c r="U54" i="1" s="1"/>
  <c r="U55" i="1" s="1"/>
  <c r="U56" i="1" s="1"/>
  <c r="U57" i="1" s="1"/>
  <c r="U58" i="1" s="1"/>
  <c r="U59" i="1" s="1"/>
  <c r="U60" i="1" s="1"/>
  <c r="U61" i="1" s="1"/>
  <c r="U62" i="1" s="1"/>
  <c r="U63" i="1" s="1"/>
  <c r="U64" i="1" s="1"/>
  <c r="U65" i="1" s="1"/>
  <c r="U66" i="1" s="1"/>
  <c r="U67" i="1" s="1"/>
  <c r="U68" i="1" s="1"/>
  <c r="U69" i="1" s="1"/>
  <c r="U70" i="1" s="1"/>
  <c r="U71" i="1" s="1"/>
  <c r="U72" i="1" s="1"/>
  <c r="U73" i="1" s="1"/>
  <c r="U74" i="1" s="1"/>
  <c r="U75" i="1" s="1"/>
  <c r="U76" i="1" s="1"/>
  <c r="U77" i="1" s="1"/>
  <c r="U78" i="1" s="1"/>
  <c r="U79" i="1" s="1"/>
  <c r="U80" i="1" s="1"/>
  <c r="U81" i="1" s="1"/>
  <c r="U82" i="1" s="1"/>
  <c r="U83" i="1" s="1"/>
  <c r="U84" i="1" s="1"/>
  <c r="U85" i="1" s="1"/>
  <c r="U86" i="1" s="1"/>
  <c r="U87" i="1" s="1"/>
  <c r="U88" i="1" s="1"/>
  <c r="U89" i="1" s="1"/>
  <c r="U90" i="1" s="1"/>
  <c r="U91" i="1" s="1"/>
  <c r="U92" i="1" s="1"/>
  <c r="U93" i="1" s="1"/>
  <c r="U94" i="1" s="1"/>
  <c r="U95" i="1" s="1"/>
  <c r="U96" i="1" s="1"/>
  <c r="U97" i="1" s="1"/>
  <c r="U98" i="1" s="1"/>
  <c r="U99" i="1" s="1"/>
  <c r="U100" i="1" s="1"/>
  <c r="U101" i="1" s="1"/>
  <c r="U102" i="1" s="1"/>
  <c r="U103" i="1" s="1"/>
  <c r="U104" i="1" s="1"/>
  <c r="U105" i="1" s="1"/>
  <c r="U106" i="1" s="1"/>
  <c r="U107" i="1" s="1"/>
  <c r="U108" i="1" s="1"/>
  <c r="U109" i="1" s="1"/>
  <c r="U110" i="1" s="1"/>
  <c r="U111" i="1" s="1"/>
  <c r="U112" i="1" s="1"/>
  <c r="U113" i="1" s="1"/>
  <c r="U114" i="1" s="1"/>
  <c r="U115" i="1" s="1"/>
  <c r="U116" i="1" s="1"/>
  <c r="U117" i="1" s="1"/>
  <c r="U118" i="1" s="1"/>
  <c r="U119" i="1" s="1"/>
  <c r="U120" i="1" s="1"/>
  <c r="U121" i="1" s="1"/>
  <c r="U122" i="1" s="1"/>
  <c r="U123" i="1" s="1"/>
  <c r="U124" i="1" s="1"/>
  <c r="U125" i="1" s="1"/>
  <c r="U126" i="1" s="1"/>
  <c r="U127" i="1" s="1"/>
  <c r="U128" i="1" s="1"/>
  <c r="U129" i="1" s="1"/>
  <c r="U130" i="1" s="1"/>
  <c r="U131" i="1" s="1"/>
  <c r="U132" i="1" s="1"/>
  <c r="U133" i="1" s="1"/>
  <c r="U134" i="1" s="1"/>
  <c r="U135" i="1" s="1"/>
  <c r="U136" i="1" s="1"/>
  <c r="U137" i="1" s="1"/>
  <c r="U138" i="1" s="1"/>
  <c r="U139" i="1" s="1"/>
  <c r="U140" i="1" s="1"/>
  <c r="U141" i="1" s="1"/>
  <c r="U142" i="1" s="1"/>
  <c r="U143" i="1" s="1"/>
  <c r="U144" i="1" s="1"/>
  <c r="U145" i="1" s="1"/>
  <c r="U146" i="1" s="1"/>
  <c r="U147" i="1" s="1"/>
  <c r="U148" i="1" s="1"/>
  <c r="U149" i="1" s="1"/>
  <c r="U150" i="1" s="1"/>
  <c r="U151" i="1" s="1"/>
  <c r="U152" i="1" s="1"/>
  <c r="U153" i="1" s="1"/>
  <c r="U154" i="1" s="1"/>
  <c r="U155" i="1" s="1"/>
  <c r="U156" i="1" s="1"/>
  <c r="U157" i="1" s="1"/>
  <c r="U158" i="1" s="1"/>
  <c r="U159" i="1" s="1"/>
  <c r="U160" i="1" s="1"/>
  <c r="U161" i="1" s="1"/>
  <c r="U162" i="1" s="1"/>
  <c r="U163" i="1" s="1"/>
  <c r="U164" i="1" s="1"/>
  <c r="U165" i="1" s="1"/>
  <c r="U166" i="1" s="1"/>
  <c r="U167" i="1" s="1"/>
  <c r="U168" i="1" s="1"/>
  <c r="U169" i="1" s="1"/>
  <c r="U170" i="1" s="1"/>
  <c r="U171" i="1" s="1"/>
  <c r="U172" i="1" s="1"/>
  <c r="U173" i="1" s="1"/>
  <c r="U174" i="1" s="1"/>
  <c r="U175" i="1" s="1"/>
  <c r="U176" i="1" s="1"/>
  <c r="U177" i="1" s="1"/>
  <c r="U178" i="1" s="1"/>
  <c r="U179" i="1" s="1"/>
  <c r="U180" i="1" s="1"/>
  <c r="U181" i="1" s="1"/>
  <c r="U182" i="1" s="1"/>
  <c r="U183" i="1" s="1"/>
  <c r="U184" i="1" s="1"/>
  <c r="U185" i="1" s="1"/>
  <c r="U186" i="1" s="1"/>
  <c r="U187" i="1" s="1"/>
  <c r="U188" i="1" s="1"/>
  <c r="U189" i="1" s="1"/>
  <c r="U190" i="1" s="1"/>
  <c r="U191" i="1" s="1"/>
  <c r="U192" i="1" s="1"/>
  <c r="U193" i="1" s="1"/>
  <c r="U194" i="1" s="1"/>
  <c r="U195" i="1" s="1"/>
  <c r="U196" i="1" s="1"/>
  <c r="U197" i="1" s="1"/>
  <c r="U198" i="1" s="1"/>
  <c r="U199" i="1" s="1"/>
  <c r="U200" i="1" s="1"/>
  <c r="U201" i="1" s="1"/>
  <c r="U202" i="1" s="1"/>
  <c r="U203" i="1" s="1"/>
  <c r="U204" i="1" s="1"/>
  <c r="U205" i="1" s="1"/>
  <c r="U206" i="1" s="1"/>
  <c r="U207" i="1" s="1"/>
  <c r="U208" i="1" s="1"/>
  <c r="U209" i="1" s="1"/>
  <c r="U210" i="1" s="1"/>
  <c r="U211" i="1" s="1"/>
  <c r="U212" i="1" s="1"/>
  <c r="U213" i="1" s="1"/>
  <c r="C15" i="1"/>
  <c r="C45" i="7" s="1"/>
  <c r="D45" i="7" s="1"/>
  <c r="E45" i="7" s="1"/>
  <c r="F45" i="7" s="1"/>
  <c r="G45" i="7" s="1"/>
  <c r="H45" i="7" s="1"/>
  <c r="I45" i="7" s="1"/>
  <c r="J45" i="7" s="1"/>
  <c r="K45" i="7" s="1"/>
  <c r="L45" i="7" s="1"/>
  <c r="M45" i="7" s="1"/>
  <c r="N45" i="7" s="1"/>
  <c r="O45" i="7" s="1"/>
  <c r="P45" i="7" s="1"/>
  <c r="Q45" i="7" s="1"/>
  <c r="R45" i="7" s="1"/>
  <c r="S45" i="7" s="1"/>
  <c r="T45" i="7" s="1"/>
  <c r="U45" i="7" s="1"/>
  <c r="V45" i="7" s="1"/>
  <c r="W45" i="7" s="1"/>
  <c r="X45" i="7" s="1"/>
  <c r="Y45" i="7" s="1"/>
  <c r="Z45" i="7" s="1"/>
  <c r="AA45" i="7" s="1"/>
  <c r="AB45" i="7" s="1"/>
  <c r="AC45" i="7" s="1"/>
  <c r="AD45" i="7" s="1"/>
  <c r="AE45" i="7" s="1"/>
  <c r="AF45" i="7" s="1"/>
  <c r="AG45" i="7" s="1"/>
  <c r="AH45" i="7" s="1"/>
  <c r="AI45" i="7" s="1"/>
  <c r="AJ45" i="7" s="1"/>
  <c r="AK45" i="7" s="1"/>
  <c r="AL45" i="7" s="1"/>
  <c r="AM45" i="7" s="1"/>
  <c r="AN45" i="7" s="1"/>
  <c r="AO45" i="7" s="1"/>
  <c r="AP45" i="7" s="1"/>
  <c r="AQ45" i="7" s="1"/>
  <c r="AR45" i="7" s="1"/>
  <c r="AS45" i="7" s="1"/>
  <c r="AT45" i="7" s="1"/>
  <c r="AU45" i="7" s="1"/>
  <c r="AV45" i="7" s="1"/>
  <c r="AW45" i="7" s="1"/>
  <c r="AX45" i="7" s="1"/>
  <c r="AY45" i="7" s="1"/>
  <c r="AZ45" i="7" s="1"/>
  <c r="BA45" i="7" s="1"/>
  <c r="BB45" i="7" s="1"/>
  <c r="BC45" i="7" s="1"/>
  <c r="BD45" i="7" s="1"/>
  <c r="BE45" i="7" s="1"/>
  <c r="BF45" i="7" s="1"/>
  <c r="BG45" i="7" s="1"/>
  <c r="BH45" i="7" s="1"/>
  <c r="BI45" i="7" s="1"/>
  <c r="BJ45" i="7" s="1"/>
  <c r="BK45" i="7" s="1"/>
  <c r="BL45" i="7" s="1"/>
  <c r="BM45" i="7" s="1"/>
  <c r="BN45" i="7" s="1"/>
  <c r="BO45" i="7" s="1"/>
  <c r="BP45" i="7" s="1"/>
  <c r="BQ45" i="7" s="1"/>
  <c r="BR45" i="7" s="1"/>
  <c r="BS45" i="7" s="1"/>
  <c r="BT45" i="7" s="1"/>
  <c r="BU45" i="7" s="1"/>
  <c r="BV45" i="7" s="1"/>
  <c r="BW45" i="7" s="1"/>
  <c r="BX45" i="7" s="1"/>
  <c r="BY45" i="7" s="1"/>
  <c r="BZ45" i="7" s="1"/>
  <c r="CA45" i="7" s="1"/>
  <c r="CB45" i="7" s="1"/>
  <c r="CC45" i="7" s="1"/>
  <c r="CD45" i="7" s="1"/>
  <c r="CE45" i="7" s="1"/>
  <c r="CF45" i="7" s="1"/>
  <c r="CG45" i="7" s="1"/>
  <c r="CH45" i="7" s="1"/>
  <c r="CI45" i="7" s="1"/>
  <c r="CJ45" i="7" s="1"/>
  <c r="Q14" i="1"/>
  <c r="P14" i="1"/>
  <c r="O14" i="1"/>
  <c r="O236" i="1" s="1"/>
  <c r="Q13" i="1"/>
  <c r="P13" i="1"/>
  <c r="O13" i="1"/>
  <c r="E55" i="8" l="1"/>
  <c r="B6" i="8" s="1"/>
  <c r="H15" i="1" s="1"/>
  <c r="E46" i="8"/>
  <c r="B5" i="8" s="1"/>
  <c r="G15" i="1" s="1"/>
  <c r="E15" i="1"/>
  <c r="D15" i="1" s="1"/>
  <c r="X213" i="1"/>
  <c r="U214" i="1"/>
  <c r="P247" i="1"/>
  <c r="P241" i="1"/>
  <c r="P236" i="1"/>
  <c r="P228" i="1"/>
  <c r="P224" i="1"/>
  <c r="P214" i="1"/>
  <c r="P251" i="1"/>
  <c r="P243" i="1"/>
  <c r="P234" i="1"/>
  <c r="P227" i="1"/>
  <c r="P220" i="1"/>
  <c r="P232" i="1"/>
  <c r="P218" i="1"/>
  <c r="P217" i="1"/>
  <c r="P216" i="1"/>
  <c r="P209" i="1"/>
  <c r="P199" i="1"/>
  <c r="P189" i="1"/>
  <c r="P179" i="1"/>
  <c r="P169" i="1"/>
  <c r="P162" i="1"/>
  <c r="P160" i="1"/>
  <c r="P158" i="1"/>
  <c r="P156" i="1"/>
  <c r="P151" i="1"/>
  <c r="P249" i="1"/>
  <c r="P244" i="1"/>
  <c r="P239" i="1"/>
  <c r="P233" i="1"/>
  <c r="P215" i="1"/>
  <c r="P204" i="1"/>
  <c r="P194" i="1"/>
  <c r="P184" i="1"/>
  <c r="P174" i="1"/>
  <c r="P164" i="1"/>
  <c r="P148" i="1"/>
  <c r="W148" i="1" s="1"/>
  <c r="P254" i="1"/>
  <c r="P213" i="1"/>
  <c r="P203" i="1"/>
  <c r="P193" i="1"/>
  <c r="P183" i="1"/>
  <c r="P173" i="1"/>
  <c r="P154" i="1"/>
  <c r="P253" i="1"/>
  <c r="P252" i="1"/>
  <c r="P231" i="1"/>
  <c r="P225" i="1"/>
  <c r="P221" i="1"/>
  <c r="P202" i="1"/>
  <c r="P171" i="1"/>
  <c r="P170" i="1"/>
  <c r="P161" i="1"/>
  <c r="P197" i="1"/>
  <c r="P196" i="1"/>
  <c r="P178" i="1"/>
  <c r="P165" i="1"/>
  <c r="P159" i="1"/>
  <c r="P150" i="1"/>
  <c r="W150" i="1" s="1"/>
  <c r="P226" i="1"/>
  <c r="P222" i="1"/>
  <c r="P191" i="1"/>
  <c r="P190" i="1"/>
  <c r="P172" i="1"/>
  <c r="P157" i="1"/>
  <c r="P149" i="1"/>
  <c r="W149" i="1" s="1"/>
  <c r="P237" i="1"/>
  <c r="P229" i="1"/>
  <c r="P198" i="1"/>
  <c r="P185" i="1"/>
  <c r="P246" i="1"/>
  <c r="P235" i="1"/>
  <c r="P223" i="1"/>
  <c r="P219" i="1"/>
  <c r="P211" i="1"/>
  <c r="P210" i="1"/>
  <c r="P192" i="1"/>
  <c r="P248" i="1"/>
  <c r="P242" i="1"/>
  <c r="P240" i="1"/>
  <c r="P205" i="1"/>
  <c r="P187" i="1"/>
  <c r="P186" i="1"/>
  <c r="P230" i="1"/>
  <c r="P212" i="1"/>
  <c r="P245" i="1"/>
  <c r="P255" i="1"/>
  <c r="P238" i="1"/>
  <c r="P201" i="1"/>
  <c r="P200" i="1"/>
  <c r="P182" i="1"/>
  <c r="P177" i="1"/>
  <c r="P175" i="1"/>
  <c r="P181" i="1"/>
  <c r="P163" i="1"/>
  <c r="P155" i="1"/>
  <c r="P208" i="1"/>
  <c r="P152" i="1"/>
  <c r="P207" i="1"/>
  <c r="P250" i="1"/>
  <c r="P195" i="1"/>
  <c r="P168" i="1"/>
  <c r="P166" i="1"/>
  <c r="P206" i="1"/>
  <c r="P188" i="1"/>
  <c r="P180" i="1"/>
  <c r="P176" i="1"/>
  <c r="P153" i="1"/>
  <c r="P167" i="1"/>
  <c r="P147" i="1"/>
  <c r="W147" i="1" s="1"/>
  <c r="O250" i="1"/>
  <c r="O240" i="1"/>
  <c r="O239" i="1"/>
  <c r="O238" i="1"/>
  <c r="O237" i="1"/>
  <c r="O254" i="1"/>
  <c r="O242" i="1"/>
  <c r="O235" i="1"/>
  <c r="O251" i="1"/>
  <c r="O246" i="1"/>
  <c r="O243" i="1"/>
  <c r="O231" i="1"/>
  <c r="O232" i="1"/>
  <c r="O256" i="1"/>
  <c r="O249" i="1"/>
  <c r="O244" i="1"/>
  <c r="O233" i="1"/>
  <c r="O241" i="1"/>
  <c r="O234" i="1"/>
  <c r="O228" i="1"/>
  <c r="O252" i="1"/>
  <c r="O257" i="1"/>
  <c r="O229" i="1"/>
  <c r="O248" i="1"/>
  <c r="O227" i="1"/>
  <c r="O253" i="1"/>
  <c r="O230" i="1"/>
  <c r="O245" i="1"/>
  <c r="O255" i="1"/>
  <c r="O247" i="1"/>
  <c r="C16" i="1"/>
  <c r="G55" i="8"/>
  <c r="B10" i="8" s="1"/>
  <c r="G46" i="8"/>
  <c r="B9" i="8" s="1"/>
  <c r="J15" i="1" s="1"/>
  <c r="P15" i="1" s="1"/>
  <c r="W15" i="1" s="1"/>
  <c r="B4" i="8"/>
  <c r="F15" i="1" s="1"/>
  <c r="B8" i="8"/>
  <c r="I222" i="1" l="1"/>
  <c r="I218" i="1"/>
  <c r="I226" i="1"/>
  <c r="I225" i="1"/>
  <c r="I224" i="1"/>
  <c r="I211" i="1"/>
  <c r="I201" i="1"/>
  <c r="I191" i="1"/>
  <c r="I181" i="1"/>
  <c r="I171" i="1"/>
  <c r="I223" i="1"/>
  <c r="I221" i="1"/>
  <c r="I210" i="1"/>
  <c r="I200" i="1"/>
  <c r="I190" i="1"/>
  <c r="I180" i="1"/>
  <c r="I170" i="1"/>
  <c r="I220" i="1"/>
  <c r="I205" i="1"/>
  <c r="I195" i="1"/>
  <c r="I185" i="1"/>
  <c r="I175" i="1"/>
  <c r="I165" i="1"/>
  <c r="I213" i="1"/>
  <c r="I182" i="1"/>
  <c r="I214" i="1"/>
  <c r="I208" i="1"/>
  <c r="I207" i="1"/>
  <c r="I189" i="1"/>
  <c r="I176" i="1"/>
  <c r="I164" i="1"/>
  <c r="I202" i="1"/>
  <c r="I184" i="1"/>
  <c r="I183" i="1"/>
  <c r="I162" i="1"/>
  <c r="I209" i="1"/>
  <c r="I196" i="1"/>
  <c r="I215" i="1"/>
  <c r="I204" i="1"/>
  <c r="I203" i="1"/>
  <c r="I219" i="1"/>
  <c r="I198" i="1"/>
  <c r="I197" i="1"/>
  <c r="I192" i="1"/>
  <c r="I216" i="1"/>
  <c r="I212" i="1"/>
  <c r="I194" i="1"/>
  <c r="I193" i="1"/>
  <c r="I186" i="1"/>
  <c r="I179" i="1"/>
  <c r="I177" i="1"/>
  <c r="I160" i="1"/>
  <c r="I217" i="1"/>
  <c r="I173" i="1"/>
  <c r="I169" i="1"/>
  <c r="I157" i="1"/>
  <c r="I167" i="1"/>
  <c r="I163" i="1"/>
  <c r="I158" i="1"/>
  <c r="I178" i="1"/>
  <c r="I174" i="1"/>
  <c r="I172" i="1"/>
  <c r="I161" i="1"/>
  <c r="I206" i="1"/>
  <c r="I188" i="1"/>
  <c r="I168" i="1"/>
  <c r="I166" i="1"/>
  <c r="I199" i="1"/>
  <c r="I187" i="1"/>
  <c r="I159" i="1"/>
  <c r="I15" i="1"/>
  <c r="K240" i="1"/>
  <c r="L240" i="1" s="1"/>
  <c r="K239" i="1"/>
  <c r="L239" i="1" s="1"/>
  <c r="K238" i="1"/>
  <c r="L238" i="1" s="1"/>
  <c r="K237" i="1"/>
  <c r="L237" i="1" s="1"/>
  <c r="K231" i="1"/>
  <c r="L231" i="1" s="1"/>
  <c r="K236" i="1"/>
  <c r="L236" i="1" s="1"/>
  <c r="K234" i="1"/>
  <c r="L234" i="1" s="1"/>
  <c r="K232" i="1"/>
  <c r="L232" i="1" s="1"/>
  <c r="K235" i="1"/>
  <c r="L235" i="1" s="1"/>
  <c r="K233" i="1"/>
  <c r="L233" i="1" s="1"/>
  <c r="C17" i="1"/>
  <c r="E16" i="1"/>
  <c r="K15" i="1"/>
  <c r="Q15" i="1" s="1"/>
  <c r="X15" i="1" s="1"/>
  <c r="U215" i="1"/>
  <c r="X214" i="1"/>
  <c r="Y214" i="1" s="1"/>
  <c r="O159" i="1" l="1"/>
  <c r="V159" i="1" s="1"/>
  <c r="O176" i="1"/>
  <c r="V176" i="1" s="1"/>
  <c r="O187" i="1"/>
  <c r="V187" i="1" s="1"/>
  <c r="O189" i="1"/>
  <c r="V189" i="1" s="1"/>
  <c r="O196" i="1"/>
  <c r="V196" i="1" s="1"/>
  <c r="O225" i="1"/>
  <c r="O178" i="1"/>
  <c r="V178" i="1" s="1"/>
  <c r="O171" i="1"/>
  <c r="V171" i="1" s="1"/>
  <c r="O186" i="1"/>
  <c r="V186" i="1" s="1"/>
  <c r="O204" i="1"/>
  <c r="V204" i="1" s="1"/>
  <c r="O199" i="1"/>
  <c r="V199" i="1" s="1"/>
  <c r="O215" i="1"/>
  <c r="O191" i="1"/>
  <c r="V191" i="1" s="1"/>
  <c r="O194" i="1"/>
  <c r="V194" i="1" s="1"/>
  <c r="O201" i="1"/>
  <c r="V201" i="1" s="1"/>
  <c r="O157" i="1"/>
  <c r="V157" i="1" s="1"/>
  <c r="O214" i="1"/>
  <c r="X215" i="1"/>
  <c r="Y215" i="1" s="1"/>
  <c r="U216" i="1"/>
  <c r="O188" i="1"/>
  <c r="V188" i="1" s="1"/>
  <c r="O169" i="1"/>
  <c r="V169" i="1" s="1"/>
  <c r="O182" i="1"/>
  <c r="V182" i="1" s="1"/>
  <c r="O224" i="1"/>
  <c r="O192" i="1"/>
  <c r="V192" i="1" s="1"/>
  <c r="O183" i="1"/>
  <c r="V183" i="1" s="1"/>
  <c r="D16" i="1"/>
  <c r="O161" i="1"/>
  <c r="V161" i="1" s="1"/>
  <c r="O217" i="1"/>
  <c r="O197" i="1"/>
  <c r="V197" i="1" s="1"/>
  <c r="O184" i="1"/>
  <c r="V184" i="1" s="1"/>
  <c r="O165" i="1"/>
  <c r="V165" i="1" s="1"/>
  <c r="O210" i="1"/>
  <c r="V210" i="1" s="1"/>
  <c r="O226" i="1"/>
  <c r="O203" i="1"/>
  <c r="V203" i="1" s="1"/>
  <c r="O181" i="1"/>
  <c r="V181" i="1" s="1"/>
  <c r="O193" i="1"/>
  <c r="V193" i="1" s="1"/>
  <c r="O220" i="1"/>
  <c r="O166" i="1"/>
  <c r="V166" i="1" s="1"/>
  <c r="O208" i="1"/>
  <c r="V208" i="1" s="1"/>
  <c r="O212" i="1"/>
  <c r="V212" i="1" s="1"/>
  <c r="O180" i="1"/>
  <c r="V180" i="1" s="1"/>
  <c r="O162" i="1"/>
  <c r="V162" i="1" s="1"/>
  <c r="O173" i="1"/>
  <c r="V173" i="1" s="1"/>
  <c r="O200" i="1"/>
  <c r="V200" i="1" s="1"/>
  <c r="C18" i="1"/>
  <c r="E17" i="1"/>
  <c r="D17" i="1" s="1"/>
  <c r="O172" i="1"/>
  <c r="V172" i="1" s="1"/>
  <c r="O160" i="1"/>
  <c r="V160" i="1" s="1"/>
  <c r="O198" i="1"/>
  <c r="V198" i="1" s="1"/>
  <c r="O202" i="1"/>
  <c r="V202" i="1" s="1"/>
  <c r="O175" i="1"/>
  <c r="V175" i="1" s="1"/>
  <c r="O221" i="1"/>
  <c r="O218" i="1"/>
  <c r="O179" i="1"/>
  <c r="V179" i="1" s="1"/>
  <c r="O195" i="1"/>
  <c r="V195" i="1" s="1"/>
  <c r="O158" i="1"/>
  <c r="V158" i="1" s="1"/>
  <c r="O205" i="1"/>
  <c r="V205" i="1" s="1"/>
  <c r="O163" i="1"/>
  <c r="V163" i="1" s="1"/>
  <c r="O207" i="1"/>
  <c r="V207" i="1" s="1"/>
  <c r="O167" i="1"/>
  <c r="V167" i="1" s="1"/>
  <c r="O170" i="1"/>
  <c r="V170" i="1" s="1"/>
  <c r="O168" i="1"/>
  <c r="V168" i="1" s="1"/>
  <c r="O209" i="1"/>
  <c r="V209" i="1" s="1"/>
  <c r="O211" i="1"/>
  <c r="V211" i="1" s="1"/>
  <c r="O216" i="1"/>
  <c r="O190" i="1"/>
  <c r="V190" i="1" s="1"/>
  <c r="O206" i="1"/>
  <c r="V206" i="1" s="1"/>
  <c r="O213" i="1"/>
  <c r="V213" i="1" s="1"/>
  <c r="Y213" i="1" s="1"/>
  <c r="O15" i="1"/>
  <c r="L15" i="1"/>
  <c r="C46" i="7" s="1" a="1"/>
  <c r="C46" i="7" s="1"/>
  <c r="O174" i="1"/>
  <c r="V174" i="1" s="1"/>
  <c r="O177" i="1"/>
  <c r="V177" i="1" s="1"/>
  <c r="O219" i="1"/>
  <c r="O164" i="1"/>
  <c r="V164" i="1" s="1"/>
  <c r="O185" i="1"/>
  <c r="V185" i="1" s="1"/>
  <c r="O223" i="1"/>
  <c r="O222" i="1"/>
  <c r="V15" i="1" l="1"/>
  <c r="Y15" i="1" s="1"/>
  <c r="R15" i="1"/>
  <c r="C47" i="7" s="1" a="1"/>
  <c r="C47" i="7" s="1"/>
  <c r="C48" i="7" s="1"/>
  <c r="U217" i="1"/>
  <c r="X216" i="1"/>
  <c r="Y216" i="1" s="1"/>
  <c r="AN16" i="1"/>
  <c r="AN17" i="1" s="1"/>
  <c r="AM16" i="1"/>
  <c r="AM17" i="1" s="1"/>
  <c r="AJ16" i="1"/>
  <c r="AJ17" i="1" s="1"/>
  <c r="AL16" i="1"/>
  <c r="AL17" i="1" s="1"/>
  <c r="G16" i="1"/>
  <c r="J16" i="1" s="1"/>
  <c r="P16" i="1" s="1"/>
  <c r="W16" i="1" s="1"/>
  <c r="AK16" i="1"/>
  <c r="AK17" i="1" s="1"/>
  <c r="H16" i="1"/>
  <c r="K16" i="1" s="1"/>
  <c r="Q16" i="1" s="1"/>
  <c r="X16" i="1" s="1"/>
  <c r="F16" i="1"/>
  <c r="I16" i="1" s="1"/>
  <c r="C19" i="1"/>
  <c r="E18" i="1"/>
  <c r="G17" i="1" l="1"/>
  <c r="J17" i="1" s="1"/>
  <c r="P17" i="1" s="1"/>
  <c r="W17" i="1" s="1"/>
  <c r="F17" i="1"/>
  <c r="I17" i="1" s="1"/>
  <c r="O17" i="1" s="1"/>
  <c r="H17" i="1"/>
  <c r="K17" i="1" s="1"/>
  <c r="Q17" i="1" s="1"/>
  <c r="X17" i="1" s="1"/>
  <c r="C20" i="1"/>
  <c r="E19" i="1"/>
  <c r="D18" i="1"/>
  <c r="U218" i="1"/>
  <c r="X217" i="1"/>
  <c r="Y217" i="1" s="1"/>
  <c r="O16" i="1"/>
  <c r="L16" i="1"/>
  <c r="D46" i="7" s="1" a="1"/>
  <c r="D46" i="7" s="1"/>
  <c r="C49" i="7" a="1"/>
  <c r="C49" i="7" s="1"/>
  <c r="AB15" i="1"/>
  <c r="AD15" i="1" s="1"/>
  <c r="L17" i="1" l="1"/>
  <c r="E46" i="7" s="1" a="1"/>
  <c r="E46" i="7" s="1"/>
  <c r="AE15" i="1"/>
  <c r="X218" i="1"/>
  <c r="Y218" i="1" s="1"/>
  <c r="U219" i="1"/>
  <c r="D19" i="1"/>
  <c r="AN18" i="1"/>
  <c r="AK18" i="1"/>
  <c r="AJ18" i="1"/>
  <c r="F18" i="1"/>
  <c r="I18" i="1" s="1"/>
  <c r="H18" i="1"/>
  <c r="K18" i="1" s="1"/>
  <c r="Q18" i="1" s="1"/>
  <c r="X18" i="1" s="1"/>
  <c r="G18" i="1"/>
  <c r="J18" i="1" s="1"/>
  <c r="P18" i="1" s="1"/>
  <c r="W18" i="1" s="1"/>
  <c r="AM18" i="1"/>
  <c r="AL18" i="1"/>
  <c r="AC15" i="1"/>
  <c r="C21" i="1"/>
  <c r="E20" i="1"/>
  <c r="R17" i="1"/>
  <c r="E47" i="7" s="1" a="1"/>
  <c r="E47" i="7" s="1"/>
  <c r="E48" i="7" s="1"/>
  <c r="V17" i="1"/>
  <c r="Y17" i="1" s="1"/>
  <c r="R16" i="1"/>
  <c r="D47" i="7" s="1" a="1"/>
  <c r="D47" i="7" s="1"/>
  <c r="D48" i="7" s="1"/>
  <c r="V16" i="1"/>
  <c r="Y16" i="1" s="1"/>
  <c r="AF15" i="1" l="1"/>
  <c r="AO15" i="1" s="1"/>
  <c r="E49" i="7" a="1"/>
  <c r="E49" i="7" s="1"/>
  <c r="AB17" i="1"/>
  <c r="AC17" i="1" s="1"/>
  <c r="D20" i="1"/>
  <c r="AN19" i="1"/>
  <c r="AJ19" i="1"/>
  <c r="H19" i="1"/>
  <c r="K19" i="1" s="1"/>
  <c r="Q19" i="1" s="1"/>
  <c r="X19" i="1" s="1"/>
  <c r="F19" i="1"/>
  <c r="I19" i="1" s="1"/>
  <c r="G19" i="1"/>
  <c r="J19" i="1" s="1"/>
  <c r="P19" i="1" s="1"/>
  <c r="W19" i="1" s="1"/>
  <c r="AL19" i="1"/>
  <c r="AK19" i="1"/>
  <c r="AM19" i="1"/>
  <c r="D49" i="7" a="1"/>
  <c r="D49" i="7" s="1"/>
  <c r="AB16" i="1"/>
  <c r="AD16" i="1" s="1"/>
  <c r="E21" i="1"/>
  <c r="D21" i="1" s="1"/>
  <c r="C22" i="1"/>
  <c r="X219" i="1"/>
  <c r="Y219" i="1" s="1"/>
  <c r="U220" i="1"/>
  <c r="O18" i="1"/>
  <c r="L18" i="1"/>
  <c r="F46" i="7" s="1" a="1"/>
  <c r="F46" i="7" s="1"/>
  <c r="AE17" i="1" l="1"/>
  <c r="AD17" i="1"/>
  <c r="AE16" i="1"/>
  <c r="O19" i="1"/>
  <c r="L19" i="1"/>
  <c r="G46" i="7" s="1" a="1"/>
  <c r="G46" i="7" s="1"/>
  <c r="X220" i="1"/>
  <c r="Y220" i="1" s="1"/>
  <c r="U221" i="1"/>
  <c r="AC16" i="1"/>
  <c r="V18" i="1"/>
  <c r="Y18" i="1" s="1"/>
  <c r="R18" i="1"/>
  <c r="F47" i="7" s="1" a="1"/>
  <c r="F47" i="7" s="1"/>
  <c r="F48" i="7" s="1"/>
  <c r="AJ20" i="1"/>
  <c r="AJ21" i="1" s="1"/>
  <c r="AM20" i="1"/>
  <c r="AM21" i="1" s="1"/>
  <c r="AL20" i="1"/>
  <c r="AL21" i="1" s="1"/>
  <c r="AK20" i="1"/>
  <c r="AK21" i="1" s="1"/>
  <c r="H20" i="1"/>
  <c r="K20" i="1" s="1"/>
  <c r="Q20" i="1" s="1"/>
  <c r="X20" i="1" s="1"/>
  <c r="G20" i="1"/>
  <c r="J20" i="1" s="1"/>
  <c r="P20" i="1" s="1"/>
  <c r="W20" i="1" s="1"/>
  <c r="F20" i="1"/>
  <c r="I20" i="1" s="1"/>
  <c r="AN20" i="1"/>
  <c r="AN21" i="1" s="1"/>
  <c r="C23" i="1"/>
  <c r="E22" i="1"/>
  <c r="AF17" i="1" l="1"/>
  <c r="AO17" i="1" s="1"/>
  <c r="H21" i="1"/>
  <c r="K21" i="1" s="1"/>
  <c r="Q21" i="1" s="1"/>
  <c r="X21" i="1" s="1"/>
  <c r="AF16" i="1"/>
  <c r="AO16" i="1" s="1"/>
  <c r="G21" i="1"/>
  <c r="J21" i="1" s="1"/>
  <c r="P21" i="1" s="1"/>
  <c r="W21" i="1" s="1"/>
  <c r="F21" i="1"/>
  <c r="I21" i="1" s="1"/>
  <c r="V19" i="1"/>
  <c r="Y19" i="1" s="1"/>
  <c r="R19" i="1"/>
  <c r="G47" i="7" s="1" a="1"/>
  <c r="G47" i="7" s="1"/>
  <c r="G48" i="7" s="1"/>
  <c r="D22" i="1"/>
  <c r="C24" i="1"/>
  <c r="E23" i="1"/>
  <c r="D23" i="1" s="1"/>
  <c r="O20" i="1"/>
  <c r="L20" i="1"/>
  <c r="H46" i="7" s="1" a="1"/>
  <c r="H46" i="7" s="1"/>
  <c r="U222" i="1"/>
  <c r="X221" i="1"/>
  <c r="Y221" i="1" s="1"/>
  <c r="F49" i="7" a="1"/>
  <c r="F49" i="7" s="1"/>
  <c r="AB18" i="1"/>
  <c r="AE18" i="1" s="1"/>
  <c r="L21" i="1" l="1"/>
  <c r="I46" i="7" s="1" a="1"/>
  <c r="I46" i="7" s="1"/>
  <c r="O21" i="1"/>
  <c r="R21" i="1" s="1"/>
  <c r="I47" i="7" s="1" a="1"/>
  <c r="I47" i="7" s="1"/>
  <c r="I48" i="7" s="1"/>
  <c r="AD18" i="1"/>
  <c r="R20" i="1"/>
  <c r="H47" i="7" s="1" a="1"/>
  <c r="H47" i="7" s="1"/>
  <c r="H48" i="7" s="1"/>
  <c r="V20" i="1"/>
  <c r="Y20" i="1" s="1"/>
  <c r="AC18" i="1"/>
  <c r="AF18" i="1" s="1"/>
  <c r="AO18" i="1" s="1"/>
  <c r="AN22" i="1"/>
  <c r="AN23" i="1" s="1"/>
  <c r="AM22" i="1"/>
  <c r="AM23" i="1" s="1"/>
  <c r="H22" i="1"/>
  <c r="K22" i="1" s="1"/>
  <c r="Q22" i="1" s="1"/>
  <c r="X22" i="1" s="1"/>
  <c r="AL22" i="1"/>
  <c r="AL23" i="1" s="1"/>
  <c r="G22" i="1"/>
  <c r="J22" i="1" s="1"/>
  <c r="P22" i="1" s="1"/>
  <c r="W22" i="1" s="1"/>
  <c r="F22" i="1"/>
  <c r="I22" i="1" s="1"/>
  <c r="AK22" i="1"/>
  <c r="AK23" i="1" s="1"/>
  <c r="AJ22" i="1"/>
  <c r="AJ23" i="1" s="1"/>
  <c r="E24" i="1"/>
  <c r="D24" i="1" s="1"/>
  <c r="C25" i="1"/>
  <c r="V21" i="1"/>
  <c r="Y21" i="1" s="1"/>
  <c r="U223" i="1"/>
  <c r="X222" i="1"/>
  <c r="Y222" i="1" s="1"/>
  <c r="G49" i="7" a="1"/>
  <c r="G49" i="7" s="1"/>
  <c r="AB19" i="1"/>
  <c r="AD19" i="1" s="1"/>
  <c r="G23" i="1" l="1"/>
  <c r="J23" i="1" s="1"/>
  <c r="P23" i="1" s="1"/>
  <c r="W23" i="1" s="1"/>
  <c r="H23" i="1"/>
  <c r="K23" i="1" s="1"/>
  <c r="Q23" i="1" s="1"/>
  <c r="X23" i="1" s="1"/>
  <c r="F23" i="1"/>
  <c r="I23" i="1" s="1"/>
  <c r="X223" i="1"/>
  <c r="Y223" i="1" s="1"/>
  <c r="U224" i="1"/>
  <c r="AE19" i="1"/>
  <c r="E25" i="1"/>
  <c r="D25" i="1" s="1"/>
  <c r="C26" i="1"/>
  <c r="O22" i="1"/>
  <c r="L22" i="1"/>
  <c r="J46" i="7" s="1" a="1"/>
  <c r="J46" i="7" s="1"/>
  <c r="H49" i="7" a="1"/>
  <c r="H49" i="7" s="1"/>
  <c r="AB20" i="1"/>
  <c r="AD20" i="1" s="1"/>
  <c r="AC19" i="1"/>
  <c r="I49" i="7" a="1"/>
  <c r="I49" i="7" s="1"/>
  <c r="AB21" i="1"/>
  <c r="AE21" i="1" s="1"/>
  <c r="AJ24" i="1"/>
  <c r="AL24" i="1"/>
  <c r="G24" i="1"/>
  <c r="J24" i="1" s="1"/>
  <c r="P24" i="1" s="1"/>
  <c r="W24" i="1" s="1"/>
  <c r="AK24" i="1"/>
  <c r="AN24" i="1"/>
  <c r="AM24" i="1"/>
  <c r="H24" i="1"/>
  <c r="K24" i="1" s="1"/>
  <c r="Q24" i="1" s="1"/>
  <c r="X24" i="1" s="1"/>
  <c r="L23" i="1" l="1"/>
  <c r="K46" i="7" s="1" a="1"/>
  <c r="K46" i="7" s="1"/>
  <c r="F24" i="1"/>
  <c r="I24" i="1" s="1"/>
  <c r="O24" i="1" s="1"/>
  <c r="O23" i="1"/>
  <c r="R23" i="1" s="1"/>
  <c r="K47" i="7" s="1" a="1"/>
  <c r="K47" i="7" s="1"/>
  <c r="K48" i="7" s="1"/>
  <c r="AF19" i="1"/>
  <c r="AO19" i="1" s="1"/>
  <c r="AD21" i="1"/>
  <c r="AC20" i="1"/>
  <c r="AE20" i="1"/>
  <c r="C27" i="1"/>
  <c r="E26" i="1"/>
  <c r="D26" i="1" s="1"/>
  <c r="X224" i="1"/>
  <c r="Y224" i="1" s="1"/>
  <c r="U225" i="1"/>
  <c r="AC21" i="1"/>
  <c r="V22" i="1"/>
  <c r="Y22" i="1" s="1"/>
  <c r="R22" i="1"/>
  <c r="J47" i="7" s="1" a="1"/>
  <c r="J47" i="7" s="1"/>
  <c r="J48" i="7" s="1"/>
  <c r="AM25" i="1"/>
  <c r="H25" i="1"/>
  <c r="K25" i="1" s="1"/>
  <c r="Q25" i="1" s="1"/>
  <c r="X25" i="1" s="1"/>
  <c r="AL25" i="1"/>
  <c r="G25" i="1"/>
  <c r="J25" i="1" s="1"/>
  <c r="P25" i="1" s="1"/>
  <c r="W25" i="1" s="1"/>
  <c r="AK25" i="1"/>
  <c r="AJ25" i="1"/>
  <c r="AN25" i="1"/>
  <c r="L24" i="1"/>
  <c r="L46" i="7" s="1" a="1"/>
  <c r="L46" i="7" s="1"/>
  <c r="V23" i="1" l="1"/>
  <c r="Y23" i="1" s="1"/>
  <c r="F25" i="1"/>
  <c r="I25" i="1" s="1"/>
  <c r="L25" i="1" s="1"/>
  <c r="M46" i="7" s="1" a="1"/>
  <c r="M46" i="7" s="1"/>
  <c r="AF21" i="1"/>
  <c r="AO21" i="1" s="1"/>
  <c r="E27" i="1"/>
  <c r="D27" i="1" s="1"/>
  <c r="C28" i="1"/>
  <c r="R24" i="1"/>
  <c r="L47" i="7" s="1" a="1"/>
  <c r="L47" i="7" s="1"/>
  <c r="L48" i="7" s="1"/>
  <c r="V24" i="1"/>
  <c r="Y24" i="1" s="1"/>
  <c r="K49" i="7" a="1"/>
  <c r="K49" i="7" s="1"/>
  <c r="AB23" i="1"/>
  <c r="AD23" i="1" s="1"/>
  <c r="O25" i="1"/>
  <c r="U226" i="1"/>
  <c r="X225" i="1"/>
  <c r="Y225" i="1" s="1"/>
  <c r="AN26" i="1"/>
  <c r="AL26" i="1"/>
  <c r="H26" i="1"/>
  <c r="K26" i="1" s="1"/>
  <c r="Q26" i="1" s="1"/>
  <c r="X26" i="1" s="1"/>
  <c r="AM26" i="1"/>
  <c r="AK26" i="1"/>
  <c r="AJ26" i="1"/>
  <c r="G26" i="1"/>
  <c r="J26" i="1" s="1"/>
  <c r="P26" i="1" s="1"/>
  <c r="W26" i="1" s="1"/>
  <c r="F26" i="1"/>
  <c r="I26" i="1" s="1"/>
  <c r="J49" i="7" a="1"/>
  <c r="J49" i="7" s="1"/>
  <c r="AB22" i="1"/>
  <c r="AD22" i="1" s="1"/>
  <c r="AF20" i="1"/>
  <c r="AO20" i="1" s="1"/>
  <c r="AC22" i="1" l="1"/>
  <c r="AE22" i="1"/>
  <c r="AE23" i="1"/>
  <c r="AC23" i="1"/>
  <c r="E28" i="1"/>
  <c r="D28" i="1" s="1"/>
  <c r="C29" i="1"/>
  <c r="L49" i="7" a="1"/>
  <c r="L49" i="7" s="1"/>
  <c r="AB24" i="1"/>
  <c r="AD24" i="1" s="1"/>
  <c r="X226" i="1"/>
  <c r="Y226" i="1" s="1"/>
  <c r="U227" i="1"/>
  <c r="O26" i="1"/>
  <c r="L26" i="1"/>
  <c r="N46" i="7" s="1" a="1"/>
  <c r="N46" i="7" s="1"/>
  <c r="V25" i="1"/>
  <c r="Y25" i="1" s="1"/>
  <c r="R25" i="1"/>
  <c r="M47" i="7" s="1" a="1"/>
  <c r="M47" i="7" s="1"/>
  <c r="M48" i="7" s="1"/>
  <c r="AK27" i="1"/>
  <c r="F27" i="1"/>
  <c r="I27" i="1" s="1"/>
  <c r="G27" i="1"/>
  <c r="J27" i="1" s="1"/>
  <c r="P27" i="1" s="1"/>
  <c r="W27" i="1" s="1"/>
  <c r="AM27" i="1"/>
  <c r="AN27" i="1"/>
  <c r="AL27" i="1"/>
  <c r="AJ27" i="1"/>
  <c r="H27" i="1"/>
  <c r="K27" i="1" s="1"/>
  <c r="Q27" i="1" s="1"/>
  <c r="X27" i="1" s="1"/>
  <c r="AF23" i="1" l="1"/>
  <c r="AO23" i="1" s="1"/>
  <c r="AF22" i="1"/>
  <c r="AO22" i="1" s="1"/>
  <c r="AC24" i="1"/>
  <c r="AL28" i="1"/>
  <c r="G28" i="1"/>
  <c r="J28" i="1" s="1"/>
  <c r="P28" i="1" s="1"/>
  <c r="W28" i="1" s="1"/>
  <c r="AK28" i="1"/>
  <c r="F28" i="1"/>
  <c r="I28" i="1" s="1"/>
  <c r="AJ28" i="1"/>
  <c r="AN28" i="1"/>
  <c r="AM28" i="1"/>
  <c r="H28" i="1"/>
  <c r="K28" i="1" s="1"/>
  <c r="Q28" i="1" s="1"/>
  <c r="X28" i="1" s="1"/>
  <c r="O27" i="1"/>
  <c r="L27" i="1"/>
  <c r="O46" i="7" s="1" a="1"/>
  <c r="O46" i="7" s="1"/>
  <c r="AE24" i="1"/>
  <c r="M49" i="7" a="1"/>
  <c r="M49" i="7" s="1"/>
  <c r="AB25" i="1"/>
  <c r="AC25" i="1" s="1"/>
  <c r="C30" i="1"/>
  <c r="E29" i="1"/>
  <c r="D29" i="1" s="1"/>
  <c r="R26" i="1"/>
  <c r="N47" i="7" s="1" a="1"/>
  <c r="N47" i="7" s="1"/>
  <c r="N48" i="7" s="1"/>
  <c r="V26" i="1"/>
  <c r="Y26" i="1" s="1"/>
  <c r="X227" i="1"/>
  <c r="Y227" i="1" s="1"/>
  <c r="U228" i="1"/>
  <c r="AF24" i="1" l="1"/>
  <c r="AO24" i="1" s="1"/>
  <c r="L28" i="1"/>
  <c r="P46" i="7" s="1" a="1"/>
  <c r="P46" i="7" s="1"/>
  <c r="O28" i="1"/>
  <c r="V27" i="1"/>
  <c r="Y27" i="1" s="1"/>
  <c r="R27" i="1"/>
  <c r="O47" i="7" s="1" a="1"/>
  <c r="O47" i="7" s="1"/>
  <c r="O48" i="7" s="1"/>
  <c r="AE25" i="1"/>
  <c r="U229" i="1"/>
  <c r="X228" i="1"/>
  <c r="Y228" i="1" s="1"/>
  <c r="AD25" i="1"/>
  <c r="C31" i="1"/>
  <c r="E30" i="1"/>
  <c r="D30" i="1" s="1"/>
  <c r="N49" i="7" a="1"/>
  <c r="N49" i="7" s="1"/>
  <c r="AB26" i="1"/>
  <c r="AD26" i="1" s="1"/>
  <c r="AN29" i="1"/>
  <c r="AM29" i="1"/>
  <c r="H29" i="1"/>
  <c r="K29" i="1" s="1"/>
  <c r="Q29" i="1" s="1"/>
  <c r="X29" i="1" s="1"/>
  <c r="AL29" i="1"/>
  <c r="F29" i="1"/>
  <c r="I29" i="1" s="1"/>
  <c r="AK29" i="1"/>
  <c r="AJ29" i="1"/>
  <c r="G29" i="1"/>
  <c r="J29" i="1" s="1"/>
  <c r="P29" i="1" s="1"/>
  <c r="W29" i="1" s="1"/>
  <c r="AC26" i="1" l="1"/>
  <c r="AE26" i="1"/>
  <c r="AF25" i="1"/>
  <c r="AO25" i="1" s="1"/>
  <c r="E31" i="1"/>
  <c r="D31" i="1" s="1"/>
  <c r="C32" i="1"/>
  <c r="O49" i="7" a="1"/>
  <c r="O49" i="7" s="1"/>
  <c r="AB27" i="1"/>
  <c r="AD27" i="1" s="1"/>
  <c r="X229" i="1"/>
  <c r="Y229" i="1" s="1"/>
  <c r="U230" i="1"/>
  <c r="V28" i="1"/>
  <c r="Y28" i="1" s="1"/>
  <c r="R28" i="1"/>
  <c r="P47" i="7" s="1" a="1"/>
  <c r="P47" i="7" s="1"/>
  <c r="P48" i="7" s="1"/>
  <c r="L29" i="1"/>
  <c r="Q46" i="7" s="1" a="1"/>
  <c r="Q46" i="7" s="1"/>
  <c r="O29" i="1"/>
  <c r="AJ30" i="1"/>
  <c r="AK30" i="1"/>
  <c r="H30" i="1"/>
  <c r="K30" i="1" s="1"/>
  <c r="Q30" i="1" s="1"/>
  <c r="X30" i="1" s="1"/>
  <c r="G30" i="1"/>
  <c r="J30" i="1" s="1"/>
  <c r="P30" i="1" s="1"/>
  <c r="W30" i="1" s="1"/>
  <c r="F30" i="1"/>
  <c r="I30" i="1" s="1"/>
  <c r="AN30" i="1"/>
  <c r="AM30" i="1"/>
  <c r="AL30" i="1"/>
  <c r="AF26" i="1" l="1"/>
  <c r="AO26" i="1" s="1"/>
  <c r="X230" i="1"/>
  <c r="Y230" i="1" s="1"/>
  <c r="U231" i="1"/>
  <c r="V29" i="1"/>
  <c r="Y29" i="1" s="1"/>
  <c r="R29" i="1"/>
  <c r="Q47" i="7" s="1" a="1"/>
  <c r="Q47" i="7" s="1"/>
  <c r="Q48" i="7" s="1"/>
  <c r="AC27" i="1"/>
  <c r="C33" i="1"/>
  <c r="E32" i="1"/>
  <c r="D32" i="1" s="1"/>
  <c r="O30" i="1"/>
  <c r="L30" i="1"/>
  <c r="R46" i="7" s="1" a="1"/>
  <c r="R46" i="7" s="1"/>
  <c r="AE27" i="1"/>
  <c r="P49" i="7" a="1"/>
  <c r="P49" i="7" s="1"/>
  <c r="AB28" i="1"/>
  <c r="AD28" i="1" s="1"/>
  <c r="AM31" i="1"/>
  <c r="F31" i="1"/>
  <c r="I31" i="1" s="1"/>
  <c r="AL31" i="1"/>
  <c r="AK31" i="1"/>
  <c r="H31" i="1"/>
  <c r="K31" i="1" s="1"/>
  <c r="Q31" i="1" s="1"/>
  <c r="X31" i="1" s="1"/>
  <c r="AN31" i="1"/>
  <c r="AJ31" i="1"/>
  <c r="G31" i="1"/>
  <c r="J31" i="1" s="1"/>
  <c r="P31" i="1" s="1"/>
  <c r="W31" i="1" s="1"/>
  <c r="AF27" i="1" l="1"/>
  <c r="AO27" i="1" s="1"/>
  <c r="R30" i="1"/>
  <c r="R47" i="7" s="1" a="1"/>
  <c r="R47" i="7" s="1"/>
  <c r="R48" i="7" s="1"/>
  <c r="V30" i="1"/>
  <c r="Y30" i="1" s="1"/>
  <c r="AE28" i="1"/>
  <c r="Q49" i="7" a="1"/>
  <c r="Q49" i="7" s="1"/>
  <c r="AB29" i="1"/>
  <c r="AE29" i="1" s="1"/>
  <c r="AK32" i="1"/>
  <c r="AL32" i="1"/>
  <c r="G32" i="1"/>
  <c r="J32" i="1" s="1"/>
  <c r="P32" i="1" s="1"/>
  <c r="W32" i="1" s="1"/>
  <c r="AJ32" i="1"/>
  <c r="F32" i="1"/>
  <c r="I32" i="1" s="1"/>
  <c r="AN32" i="1"/>
  <c r="AM32" i="1"/>
  <c r="H32" i="1"/>
  <c r="K32" i="1" s="1"/>
  <c r="Q32" i="1" s="1"/>
  <c r="X32" i="1" s="1"/>
  <c r="U232" i="1"/>
  <c r="X231" i="1"/>
  <c r="Y231" i="1" s="1"/>
  <c r="L31" i="1"/>
  <c r="S46" i="7" s="1" a="1"/>
  <c r="S46" i="7" s="1"/>
  <c r="O31" i="1"/>
  <c r="C34" i="1"/>
  <c r="E33" i="1"/>
  <c r="D33" i="1" s="1"/>
  <c r="AC28" i="1"/>
  <c r="AF28" i="1" l="1"/>
  <c r="AO28" i="1" s="1"/>
  <c r="AC29" i="1"/>
  <c r="AD29" i="1"/>
  <c r="L32" i="1"/>
  <c r="T46" i="7" s="1" a="1"/>
  <c r="T46" i="7" s="1"/>
  <c r="O32" i="1"/>
  <c r="E34" i="1"/>
  <c r="D34" i="1" s="1"/>
  <c r="C35" i="1"/>
  <c r="V31" i="1"/>
  <c r="Y31" i="1" s="1"/>
  <c r="R31" i="1"/>
  <c r="S47" i="7" s="1" a="1"/>
  <c r="S47" i="7" s="1"/>
  <c r="S48" i="7" s="1"/>
  <c r="R49" i="7" a="1"/>
  <c r="R49" i="7" s="1"/>
  <c r="AB30" i="1"/>
  <c r="AD30" i="1" s="1"/>
  <c r="U233" i="1"/>
  <c r="X232" i="1"/>
  <c r="Y232" i="1" s="1"/>
  <c r="H33" i="1"/>
  <c r="K33" i="1" s="1"/>
  <c r="Q33" i="1" s="1"/>
  <c r="X33" i="1" s="1"/>
  <c r="AN33" i="1"/>
  <c r="G33" i="1"/>
  <c r="J33" i="1" s="1"/>
  <c r="P33" i="1" s="1"/>
  <c r="W33" i="1" s="1"/>
  <c r="AM33" i="1"/>
  <c r="F33" i="1"/>
  <c r="I33" i="1" s="1"/>
  <c r="AL33" i="1"/>
  <c r="AK33" i="1"/>
  <c r="AJ33" i="1"/>
  <c r="AF29" i="1" l="1"/>
  <c r="AO29" i="1" s="1"/>
  <c r="C36" i="1"/>
  <c r="E35" i="1"/>
  <c r="D35" i="1" s="1"/>
  <c r="X233" i="1"/>
  <c r="Y233" i="1" s="1"/>
  <c r="U234" i="1"/>
  <c r="S49" i="7" a="1"/>
  <c r="S49" i="7" s="1"/>
  <c r="AB31" i="1"/>
  <c r="AD31" i="1" s="1"/>
  <c r="AK34" i="1"/>
  <c r="AJ34" i="1"/>
  <c r="AM34" i="1"/>
  <c r="F34" i="1"/>
  <c r="I34" i="1" s="1"/>
  <c r="AN34" i="1"/>
  <c r="AL34" i="1"/>
  <c r="H34" i="1"/>
  <c r="K34" i="1" s="1"/>
  <c r="Q34" i="1" s="1"/>
  <c r="X34" i="1" s="1"/>
  <c r="G34" i="1"/>
  <c r="J34" i="1" s="1"/>
  <c r="P34" i="1" s="1"/>
  <c r="W34" i="1" s="1"/>
  <c r="R32" i="1"/>
  <c r="T47" i="7" s="1" a="1"/>
  <c r="T47" i="7" s="1"/>
  <c r="T48" i="7" s="1"/>
  <c r="V32" i="1"/>
  <c r="Y32" i="1" s="1"/>
  <c r="AC30" i="1"/>
  <c r="AE30" i="1"/>
  <c r="L33" i="1"/>
  <c r="U46" i="7" s="1" a="1"/>
  <c r="U46" i="7" s="1"/>
  <c r="O33" i="1"/>
  <c r="AE31" i="1" l="1"/>
  <c r="AC31" i="1"/>
  <c r="T49" i="7" a="1"/>
  <c r="T49" i="7" s="1"/>
  <c r="AB32" i="1"/>
  <c r="AD32" i="1" s="1"/>
  <c r="L34" i="1"/>
  <c r="V46" i="7" s="1" a="1"/>
  <c r="V46" i="7" s="1"/>
  <c r="O34" i="1"/>
  <c r="H35" i="1"/>
  <c r="K35" i="1" s="1"/>
  <c r="Q35" i="1" s="1"/>
  <c r="X35" i="1" s="1"/>
  <c r="F35" i="1"/>
  <c r="I35" i="1" s="1"/>
  <c r="AN35" i="1"/>
  <c r="AK35" i="1"/>
  <c r="AM35" i="1"/>
  <c r="AL35" i="1"/>
  <c r="G35" i="1"/>
  <c r="J35" i="1" s="1"/>
  <c r="P35" i="1" s="1"/>
  <c r="W35" i="1" s="1"/>
  <c r="AJ35" i="1"/>
  <c r="AF31" i="1"/>
  <c r="AO31" i="1" s="1"/>
  <c r="V33" i="1"/>
  <c r="Y33" i="1" s="1"/>
  <c r="R33" i="1"/>
  <c r="U47" i="7" s="1" a="1"/>
  <c r="U47" i="7" s="1"/>
  <c r="U48" i="7" s="1"/>
  <c r="U235" i="1"/>
  <c r="X234" i="1"/>
  <c r="Y234" i="1" s="1"/>
  <c r="AF30" i="1"/>
  <c r="AO30" i="1" s="1"/>
  <c r="E36" i="1"/>
  <c r="D36" i="1" s="1"/>
  <c r="C37" i="1"/>
  <c r="AC32" i="1" l="1"/>
  <c r="AE32" i="1"/>
  <c r="X235" i="1"/>
  <c r="Y235" i="1" s="1"/>
  <c r="U236" i="1"/>
  <c r="U49" i="7" a="1"/>
  <c r="U49" i="7" s="1"/>
  <c r="AB33" i="1"/>
  <c r="AD33" i="1" s="1"/>
  <c r="E37" i="1"/>
  <c r="D37" i="1" s="1"/>
  <c r="C38" i="1"/>
  <c r="AM36" i="1"/>
  <c r="F36" i="1"/>
  <c r="I36" i="1" s="1"/>
  <c r="AL36" i="1"/>
  <c r="AK36" i="1"/>
  <c r="H36" i="1"/>
  <c r="K36" i="1" s="1"/>
  <c r="Q36" i="1" s="1"/>
  <c r="X36" i="1" s="1"/>
  <c r="G36" i="1"/>
  <c r="J36" i="1" s="1"/>
  <c r="P36" i="1" s="1"/>
  <c r="W36" i="1" s="1"/>
  <c r="AN36" i="1"/>
  <c r="AJ36" i="1"/>
  <c r="L35" i="1"/>
  <c r="W46" i="7" s="1" a="1"/>
  <c r="W46" i="7" s="1"/>
  <c r="O35" i="1"/>
  <c r="R34" i="1"/>
  <c r="V47" i="7" s="1" a="1"/>
  <c r="V47" i="7" s="1"/>
  <c r="V48" i="7" s="1"/>
  <c r="V34" i="1"/>
  <c r="Y34" i="1" s="1"/>
  <c r="AF32" i="1" l="1"/>
  <c r="AO32" i="1" s="1"/>
  <c r="AE33" i="1"/>
  <c r="AC33" i="1"/>
  <c r="V35" i="1"/>
  <c r="Y35" i="1" s="1"/>
  <c r="R35" i="1"/>
  <c r="W47" i="7" s="1" a="1"/>
  <c r="W47" i="7" s="1"/>
  <c r="W48" i="7" s="1"/>
  <c r="C39" i="1"/>
  <c r="E38" i="1"/>
  <c r="D38" i="1" s="1"/>
  <c r="AK37" i="1"/>
  <c r="AM37" i="1"/>
  <c r="H37" i="1"/>
  <c r="K37" i="1" s="1"/>
  <c r="Q37" i="1" s="1"/>
  <c r="X37" i="1" s="1"/>
  <c r="AN37" i="1"/>
  <c r="AL37" i="1"/>
  <c r="G37" i="1"/>
  <c r="J37" i="1" s="1"/>
  <c r="P37" i="1" s="1"/>
  <c r="W37" i="1" s="1"/>
  <c r="AJ37" i="1"/>
  <c r="F37" i="1"/>
  <c r="I37" i="1" s="1"/>
  <c r="V49" i="7" a="1"/>
  <c r="V49" i="7" s="1"/>
  <c r="AB34" i="1"/>
  <c r="AD34" i="1" s="1"/>
  <c r="L36" i="1"/>
  <c r="X46" i="7" s="1" a="1"/>
  <c r="X46" i="7" s="1"/>
  <c r="O36" i="1"/>
  <c r="U237" i="1"/>
  <c r="U238" i="1" s="1"/>
  <c r="U239" i="1" s="1"/>
  <c r="U240" i="1" s="1"/>
  <c r="U241" i="1" s="1"/>
  <c r="U242" i="1" s="1"/>
  <c r="U243" i="1" s="1"/>
  <c r="U244" i="1" s="1"/>
  <c r="X236" i="1"/>
  <c r="Y236" i="1" s="1"/>
  <c r="AF33" i="1" l="1"/>
  <c r="AO33" i="1" s="1"/>
  <c r="AC34" i="1"/>
  <c r="AE34" i="1"/>
  <c r="E39" i="1"/>
  <c r="D39" i="1" s="1"/>
  <c r="C40" i="1"/>
  <c r="W49" i="7" a="1"/>
  <c r="W49" i="7" s="1"/>
  <c r="AB35" i="1"/>
  <c r="AD35" i="1" s="1"/>
  <c r="H38" i="1"/>
  <c r="K38" i="1" s="1"/>
  <c r="Q38" i="1" s="1"/>
  <c r="X38" i="1" s="1"/>
  <c r="AN38" i="1"/>
  <c r="G38" i="1"/>
  <c r="J38" i="1" s="1"/>
  <c r="P38" i="1" s="1"/>
  <c r="W38" i="1" s="1"/>
  <c r="AM38" i="1"/>
  <c r="F38" i="1"/>
  <c r="I38" i="1" s="1"/>
  <c r="AL38" i="1"/>
  <c r="AK38" i="1"/>
  <c r="AJ38" i="1"/>
  <c r="L37" i="1"/>
  <c r="Y46" i="7" s="1" a="1"/>
  <c r="Y46" i="7" s="1"/>
  <c r="O37" i="1"/>
  <c r="V36" i="1"/>
  <c r="Y36" i="1" s="1"/>
  <c r="R36" i="1"/>
  <c r="X47" i="7" s="1" a="1"/>
  <c r="X47" i="7" s="1"/>
  <c r="X48" i="7" s="1"/>
  <c r="AC35" i="1" l="1"/>
  <c r="AF34" i="1"/>
  <c r="AO34" i="1" s="1"/>
  <c r="AE35" i="1"/>
  <c r="X49" i="7" a="1"/>
  <c r="X49" i="7" s="1"/>
  <c r="AB36" i="1"/>
  <c r="AD36" i="1" s="1"/>
  <c r="C41" i="1"/>
  <c r="E40" i="1"/>
  <c r="D40" i="1" s="1"/>
  <c r="R37" i="1"/>
  <c r="Y47" i="7" s="1" a="1"/>
  <c r="Y47" i="7" s="1"/>
  <c r="Y48" i="7" s="1"/>
  <c r="V37" i="1"/>
  <c r="Y37" i="1" s="1"/>
  <c r="L38" i="1"/>
  <c r="Z46" i="7" s="1" a="1"/>
  <c r="Z46" i="7" s="1"/>
  <c r="O38" i="1"/>
  <c r="AK39" i="1"/>
  <c r="AJ39" i="1"/>
  <c r="AM39" i="1"/>
  <c r="F39" i="1"/>
  <c r="I39" i="1" s="1"/>
  <c r="G39" i="1"/>
  <c r="J39" i="1" s="1"/>
  <c r="P39" i="1" s="1"/>
  <c r="W39" i="1" s="1"/>
  <c r="AN39" i="1"/>
  <c r="AL39" i="1"/>
  <c r="H39" i="1"/>
  <c r="K39" i="1" s="1"/>
  <c r="Q39" i="1" s="1"/>
  <c r="X39" i="1" s="1"/>
  <c r="AF35" i="1" l="1"/>
  <c r="AO35" i="1" s="1"/>
  <c r="AC36" i="1"/>
  <c r="AE36" i="1"/>
  <c r="Y49" i="7" a="1"/>
  <c r="Y49" i="7" s="1"/>
  <c r="AB37" i="1"/>
  <c r="AD37" i="1" s="1"/>
  <c r="H40" i="1"/>
  <c r="K40" i="1" s="1"/>
  <c r="Q40" i="1" s="1"/>
  <c r="X40" i="1" s="1"/>
  <c r="AM40" i="1"/>
  <c r="AN40" i="1"/>
  <c r="AL40" i="1"/>
  <c r="G40" i="1"/>
  <c r="J40" i="1" s="1"/>
  <c r="P40" i="1" s="1"/>
  <c r="W40" i="1" s="1"/>
  <c r="AK40" i="1"/>
  <c r="F40" i="1"/>
  <c r="I40" i="1" s="1"/>
  <c r="AJ40" i="1"/>
  <c r="L39" i="1"/>
  <c r="AA46" i="7" s="1" a="1"/>
  <c r="AA46" i="7" s="1"/>
  <c r="O39" i="1"/>
  <c r="V38" i="1"/>
  <c r="Y38" i="1" s="1"/>
  <c r="R38" i="1"/>
  <c r="Z47" i="7" s="1" a="1"/>
  <c r="Z47" i="7" s="1"/>
  <c r="Z48" i="7" s="1"/>
  <c r="E41" i="1"/>
  <c r="D41" i="1" s="1"/>
  <c r="C42" i="1"/>
  <c r="AE37" i="1" l="1"/>
  <c r="AC37" i="1"/>
  <c r="AF36" i="1"/>
  <c r="AO36" i="1" s="1"/>
  <c r="R39" i="1"/>
  <c r="AA47" i="7" s="1" a="1"/>
  <c r="AA47" i="7" s="1"/>
  <c r="AA48" i="7" s="1"/>
  <c r="V39" i="1"/>
  <c r="Y39" i="1" s="1"/>
  <c r="L40" i="1"/>
  <c r="AB46" i="7" s="1" a="1"/>
  <c r="AB46" i="7" s="1"/>
  <c r="O40" i="1"/>
  <c r="C43" i="1"/>
  <c r="E42" i="1"/>
  <c r="D42" i="1" s="1"/>
  <c r="AM41" i="1"/>
  <c r="F41" i="1"/>
  <c r="I41" i="1" s="1"/>
  <c r="AL41" i="1"/>
  <c r="AK41" i="1"/>
  <c r="H41" i="1"/>
  <c r="K41" i="1" s="1"/>
  <c r="Q41" i="1" s="1"/>
  <c r="X41" i="1" s="1"/>
  <c r="AJ41" i="1"/>
  <c r="G41" i="1"/>
  <c r="J41" i="1" s="1"/>
  <c r="P41" i="1" s="1"/>
  <c r="W41" i="1" s="1"/>
  <c r="AN41" i="1"/>
  <c r="Z49" i="7" a="1"/>
  <c r="Z49" i="7" s="1"/>
  <c r="AB38" i="1"/>
  <c r="AD38" i="1" s="1"/>
  <c r="AF37" i="1" l="1"/>
  <c r="AO37" i="1" s="1"/>
  <c r="AE38" i="1"/>
  <c r="AC38" i="1"/>
  <c r="AK42" i="1"/>
  <c r="F42" i="1"/>
  <c r="I42" i="1" s="1"/>
  <c r="AJ42" i="1"/>
  <c r="AN42" i="1"/>
  <c r="AM42" i="1"/>
  <c r="H42" i="1"/>
  <c r="K42" i="1" s="1"/>
  <c r="Q42" i="1" s="1"/>
  <c r="X42" i="1" s="1"/>
  <c r="AL42" i="1"/>
  <c r="G42" i="1"/>
  <c r="J42" i="1" s="1"/>
  <c r="P42" i="1" s="1"/>
  <c r="W42" i="1" s="1"/>
  <c r="AA49" i="7" a="1"/>
  <c r="AA49" i="7" s="1"/>
  <c r="AB39" i="1"/>
  <c r="AD39" i="1" s="1"/>
  <c r="L41" i="1"/>
  <c r="AC46" i="7" s="1" a="1"/>
  <c r="AC46" i="7" s="1"/>
  <c r="O41" i="1"/>
  <c r="C44" i="1"/>
  <c r="E43" i="1"/>
  <c r="D43" i="1" s="1"/>
  <c r="R40" i="1"/>
  <c r="AB47" i="7" s="1" a="1"/>
  <c r="AB47" i="7" s="1"/>
  <c r="AB48" i="7" s="1"/>
  <c r="V40" i="1"/>
  <c r="Y40" i="1" s="1"/>
  <c r="AF38" i="1" l="1"/>
  <c r="AO38" i="1" s="1"/>
  <c r="AC39" i="1"/>
  <c r="AE39" i="1"/>
  <c r="AB49" i="7" a="1"/>
  <c r="AB49" i="7" s="1"/>
  <c r="AB40" i="1"/>
  <c r="AD40" i="1" s="1"/>
  <c r="V41" i="1"/>
  <c r="Y41" i="1" s="1"/>
  <c r="R41" i="1"/>
  <c r="AC47" i="7" s="1" a="1"/>
  <c r="AC47" i="7" s="1"/>
  <c r="AC48" i="7" s="1"/>
  <c r="C45" i="1"/>
  <c r="E44" i="1"/>
  <c r="D44" i="1" s="1"/>
  <c r="L42" i="1"/>
  <c r="AD46" i="7" s="1" a="1"/>
  <c r="AD46" i="7" s="1"/>
  <c r="O42" i="1"/>
  <c r="H43" i="1"/>
  <c r="K43" i="1" s="1"/>
  <c r="Q43" i="1" s="1"/>
  <c r="X43" i="1" s="1"/>
  <c r="AN43" i="1"/>
  <c r="G43" i="1"/>
  <c r="J43" i="1" s="1"/>
  <c r="P43" i="1" s="1"/>
  <c r="W43" i="1" s="1"/>
  <c r="AM43" i="1"/>
  <c r="F43" i="1"/>
  <c r="I43" i="1" s="1"/>
  <c r="AL43" i="1"/>
  <c r="AK43" i="1"/>
  <c r="AJ43" i="1"/>
  <c r="AF39" i="1" l="1"/>
  <c r="AO39" i="1" s="1"/>
  <c r="AC40" i="1"/>
  <c r="AE40" i="1"/>
  <c r="L43" i="1"/>
  <c r="AE46" i="7" s="1" a="1"/>
  <c r="AE46" i="7" s="1"/>
  <c r="O43" i="1"/>
  <c r="AL44" i="1"/>
  <c r="AK44" i="1"/>
  <c r="AJ44" i="1"/>
  <c r="AN44" i="1"/>
  <c r="F44" i="1"/>
  <c r="I44" i="1" s="1"/>
  <c r="AM44" i="1"/>
  <c r="H44" i="1"/>
  <c r="K44" i="1" s="1"/>
  <c r="Q44" i="1" s="1"/>
  <c r="X44" i="1" s="1"/>
  <c r="G44" i="1"/>
  <c r="J44" i="1" s="1"/>
  <c r="P44" i="1" s="1"/>
  <c r="W44" i="1" s="1"/>
  <c r="R42" i="1"/>
  <c r="AD47" i="7" s="1" a="1"/>
  <c r="AD47" i="7" s="1"/>
  <c r="AD48" i="7" s="1"/>
  <c r="V42" i="1"/>
  <c r="Y42" i="1" s="1"/>
  <c r="C46" i="1"/>
  <c r="E45" i="1"/>
  <c r="D45" i="1" s="1"/>
  <c r="AC49" i="7" a="1"/>
  <c r="AC49" i="7" s="1"/>
  <c r="AB41" i="1"/>
  <c r="AD41" i="1" s="1"/>
  <c r="AF40" i="1" l="1"/>
  <c r="AO40" i="1" s="1"/>
  <c r="AE41" i="1"/>
  <c r="AC41" i="1"/>
  <c r="C47" i="1"/>
  <c r="E46" i="1"/>
  <c r="D46" i="1" s="1"/>
  <c r="L44" i="1"/>
  <c r="AF46" i="7" s="1" a="1"/>
  <c r="AF46" i="7" s="1"/>
  <c r="O44" i="1"/>
  <c r="AK45" i="1"/>
  <c r="AJ45" i="1"/>
  <c r="AM45" i="1"/>
  <c r="H45" i="1"/>
  <c r="K45" i="1" s="1"/>
  <c r="Q45" i="1" s="1"/>
  <c r="X45" i="1" s="1"/>
  <c r="AN45" i="1"/>
  <c r="G45" i="1"/>
  <c r="J45" i="1" s="1"/>
  <c r="P45" i="1" s="1"/>
  <c r="W45" i="1" s="1"/>
  <c r="AL45" i="1"/>
  <c r="F45" i="1"/>
  <c r="I45" i="1" s="1"/>
  <c r="AD49" i="7" a="1"/>
  <c r="AD49" i="7" s="1"/>
  <c r="AB42" i="1"/>
  <c r="AD42" i="1" s="1"/>
  <c r="V43" i="1"/>
  <c r="Y43" i="1" s="1"/>
  <c r="R43" i="1"/>
  <c r="AE47" i="7" s="1" a="1"/>
  <c r="AE47" i="7" s="1"/>
  <c r="AE48" i="7" s="1"/>
  <c r="AF41" i="1" l="1"/>
  <c r="AO41" i="1" s="1"/>
  <c r="AC42" i="1"/>
  <c r="AE42" i="1"/>
  <c r="R44" i="1"/>
  <c r="AF47" i="7" s="1" a="1"/>
  <c r="AF47" i="7" s="1"/>
  <c r="AF48" i="7" s="1"/>
  <c r="V44" i="1"/>
  <c r="Y44" i="1" s="1"/>
  <c r="AE49" i="7" a="1"/>
  <c r="AE49" i="7" s="1"/>
  <c r="AB43" i="1"/>
  <c r="AD43" i="1" s="1"/>
  <c r="AJ46" i="1"/>
  <c r="AL46" i="1"/>
  <c r="H46" i="1"/>
  <c r="K46" i="1" s="1"/>
  <c r="Q46" i="1" s="1"/>
  <c r="X46" i="1" s="1"/>
  <c r="AN46" i="1"/>
  <c r="G46" i="1"/>
  <c r="J46" i="1" s="1"/>
  <c r="P46" i="1" s="1"/>
  <c r="W46" i="1" s="1"/>
  <c r="AK46" i="1"/>
  <c r="AM46" i="1"/>
  <c r="F46" i="1"/>
  <c r="I46" i="1" s="1"/>
  <c r="O45" i="1"/>
  <c r="L45" i="1"/>
  <c r="AG46" i="7" s="1" a="1"/>
  <c r="AG46" i="7" s="1"/>
  <c r="C48" i="1"/>
  <c r="E47" i="1"/>
  <c r="D47" i="1" s="1"/>
  <c r="AF42" i="1" l="1"/>
  <c r="AO42" i="1" s="1"/>
  <c r="AE43" i="1"/>
  <c r="AC43" i="1"/>
  <c r="H47" i="1"/>
  <c r="K47" i="1" s="1"/>
  <c r="Q47" i="1" s="1"/>
  <c r="X47" i="1" s="1"/>
  <c r="AK47" i="1"/>
  <c r="AL47" i="1"/>
  <c r="AJ47" i="1"/>
  <c r="AN47" i="1"/>
  <c r="G47" i="1"/>
  <c r="J47" i="1" s="1"/>
  <c r="P47" i="1" s="1"/>
  <c r="W47" i="1" s="1"/>
  <c r="AM47" i="1"/>
  <c r="F47" i="1"/>
  <c r="I47" i="1" s="1"/>
  <c r="V45" i="1"/>
  <c r="Y45" i="1" s="1"/>
  <c r="R45" i="1"/>
  <c r="AG47" i="7" s="1" a="1"/>
  <c r="AG47" i="7" s="1"/>
  <c r="AG48" i="7" s="1"/>
  <c r="C49" i="1"/>
  <c r="E48" i="1"/>
  <c r="D48" i="1" s="1"/>
  <c r="O46" i="1"/>
  <c r="L46" i="1"/>
  <c r="AH46" i="7" s="1" a="1"/>
  <c r="AH46" i="7" s="1"/>
  <c r="AF49" i="7" a="1"/>
  <c r="AF49" i="7" s="1"/>
  <c r="AB44" i="1"/>
  <c r="AD44" i="1" s="1"/>
  <c r="AF43" i="1" l="1"/>
  <c r="AO43" i="1" s="1"/>
  <c r="AE44" i="1"/>
  <c r="AC44" i="1"/>
  <c r="R46" i="1"/>
  <c r="AH47" i="7" s="1" a="1"/>
  <c r="AH47" i="7" s="1"/>
  <c r="AH48" i="7" s="1"/>
  <c r="V46" i="1"/>
  <c r="Y46" i="1" s="1"/>
  <c r="AG49" i="7" a="1"/>
  <c r="AG49" i="7" s="1"/>
  <c r="AB45" i="1"/>
  <c r="AD45" i="1" s="1"/>
  <c r="H48" i="1"/>
  <c r="K48" i="1" s="1"/>
  <c r="Q48" i="1" s="1"/>
  <c r="X48" i="1" s="1"/>
  <c r="G48" i="1"/>
  <c r="J48" i="1" s="1"/>
  <c r="P48" i="1" s="1"/>
  <c r="W48" i="1" s="1"/>
  <c r="AJ48" i="1"/>
  <c r="AL48" i="1"/>
  <c r="AN48" i="1"/>
  <c r="AM48" i="1"/>
  <c r="F48" i="1"/>
  <c r="I48" i="1" s="1"/>
  <c r="AK48" i="1"/>
  <c r="O47" i="1"/>
  <c r="L47" i="1"/>
  <c r="AI46" i="7" s="1" a="1"/>
  <c r="AI46" i="7" s="1"/>
  <c r="C50" i="1"/>
  <c r="E49" i="1"/>
  <c r="D49" i="1" s="1"/>
  <c r="AF44" i="1" l="1"/>
  <c r="AO44" i="1" s="1"/>
  <c r="AE45" i="1"/>
  <c r="AH49" i="7" a="1"/>
  <c r="AH49" i="7" s="1"/>
  <c r="AB46" i="1"/>
  <c r="AD46" i="1" s="1"/>
  <c r="O48" i="1"/>
  <c r="L48" i="1"/>
  <c r="AJ46" i="7" s="1" a="1"/>
  <c r="AJ46" i="7" s="1"/>
  <c r="AC45" i="1"/>
  <c r="C51" i="1"/>
  <c r="E50" i="1"/>
  <c r="D50" i="1" s="1"/>
  <c r="V47" i="1"/>
  <c r="Y47" i="1" s="1"/>
  <c r="R47" i="1"/>
  <c r="AI47" i="7" s="1" a="1"/>
  <c r="AI47" i="7" s="1"/>
  <c r="AI48" i="7" s="1"/>
  <c r="H49" i="1"/>
  <c r="K49" i="1" s="1"/>
  <c r="Q49" i="1" s="1"/>
  <c r="X49" i="1" s="1"/>
  <c r="G49" i="1"/>
  <c r="J49" i="1" s="1"/>
  <c r="P49" i="1" s="1"/>
  <c r="W49" i="1" s="1"/>
  <c r="F49" i="1"/>
  <c r="I49" i="1" s="1"/>
  <c r="AM49" i="1"/>
  <c r="AN49" i="1"/>
  <c r="AL49" i="1"/>
  <c r="AK49" i="1"/>
  <c r="AJ49" i="1"/>
  <c r="AF45" i="1" l="1"/>
  <c r="AO45" i="1" s="1"/>
  <c r="AE46" i="1"/>
  <c r="C52" i="1"/>
  <c r="E51" i="1"/>
  <c r="D51" i="1" s="1"/>
  <c r="O49" i="1"/>
  <c r="L49" i="1"/>
  <c r="AK46" i="7" s="1" a="1"/>
  <c r="AK46" i="7" s="1"/>
  <c r="AC46" i="1"/>
  <c r="AF46" i="1" s="1"/>
  <c r="AO46" i="1" s="1"/>
  <c r="R48" i="1"/>
  <c r="AJ47" i="7" s="1" a="1"/>
  <c r="AJ47" i="7" s="1"/>
  <c r="AJ48" i="7" s="1"/>
  <c r="V48" i="1"/>
  <c r="Y48" i="1" s="1"/>
  <c r="AI49" i="7" a="1"/>
  <c r="AI49" i="7" s="1"/>
  <c r="AB47" i="1"/>
  <c r="AC47" i="1" s="1"/>
  <c r="G50" i="1"/>
  <c r="J50" i="1" s="1"/>
  <c r="P50" i="1" s="1"/>
  <c r="W50" i="1" s="1"/>
  <c r="F50" i="1"/>
  <c r="I50" i="1" s="1"/>
  <c r="AN50" i="1"/>
  <c r="AM50" i="1"/>
  <c r="AJ50" i="1"/>
  <c r="AL50" i="1"/>
  <c r="H50" i="1"/>
  <c r="K50" i="1" s="1"/>
  <c r="Q50" i="1" s="1"/>
  <c r="X50" i="1" s="1"/>
  <c r="AK50" i="1"/>
  <c r="AD47" i="1" l="1"/>
  <c r="AE47" i="1"/>
  <c r="AJ49" i="7" a="1"/>
  <c r="AJ49" i="7" s="1"/>
  <c r="AB48" i="1"/>
  <c r="AC48" i="1" s="1"/>
  <c r="O50" i="1"/>
  <c r="L50" i="1"/>
  <c r="AL46" i="7" s="1" a="1"/>
  <c r="AL46" i="7" s="1"/>
  <c r="R49" i="1"/>
  <c r="AK47" i="7" s="1" a="1"/>
  <c r="AK47" i="7" s="1"/>
  <c r="AK48" i="7" s="1"/>
  <c r="V49" i="1"/>
  <c r="Y49" i="1" s="1"/>
  <c r="F51" i="1"/>
  <c r="I51" i="1" s="1"/>
  <c r="AN51" i="1"/>
  <c r="AM51" i="1"/>
  <c r="H51" i="1"/>
  <c r="K51" i="1" s="1"/>
  <c r="Q51" i="1" s="1"/>
  <c r="X51" i="1" s="1"/>
  <c r="AJ51" i="1"/>
  <c r="AL51" i="1"/>
  <c r="AK51" i="1"/>
  <c r="G51" i="1"/>
  <c r="J51" i="1" s="1"/>
  <c r="P51" i="1" s="1"/>
  <c r="W51" i="1" s="1"/>
  <c r="C53" i="1"/>
  <c r="E52" i="1"/>
  <c r="D52" i="1" s="1"/>
  <c r="AF47" i="1" l="1"/>
  <c r="AO47" i="1" s="1"/>
  <c r="AE48" i="1"/>
  <c r="V50" i="1"/>
  <c r="Y50" i="1" s="1"/>
  <c r="R50" i="1"/>
  <c r="AL47" i="7" s="1" a="1"/>
  <c r="AL47" i="7" s="1"/>
  <c r="AL48" i="7" s="1"/>
  <c r="AK49" i="7" a="1"/>
  <c r="AK49" i="7" s="1"/>
  <c r="AB49" i="1"/>
  <c r="AC49" i="1" s="1"/>
  <c r="AD48" i="1"/>
  <c r="AN52" i="1"/>
  <c r="AM52" i="1"/>
  <c r="AL52" i="1"/>
  <c r="G52" i="1"/>
  <c r="J52" i="1" s="1"/>
  <c r="P52" i="1" s="1"/>
  <c r="W52" i="1" s="1"/>
  <c r="AJ52" i="1"/>
  <c r="F52" i="1"/>
  <c r="I52" i="1" s="1"/>
  <c r="AK52" i="1"/>
  <c r="H52" i="1"/>
  <c r="K52" i="1" s="1"/>
  <c r="Q52" i="1" s="1"/>
  <c r="X52" i="1" s="1"/>
  <c r="C54" i="1"/>
  <c r="E53" i="1"/>
  <c r="D53" i="1" s="1"/>
  <c r="O51" i="1"/>
  <c r="L51" i="1"/>
  <c r="AM46" i="7" s="1" a="1"/>
  <c r="AM46" i="7" s="1"/>
  <c r="AF48" i="1" l="1"/>
  <c r="AO48" i="1" s="1"/>
  <c r="AE49" i="1"/>
  <c r="AM53" i="1"/>
  <c r="AL53" i="1"/>
  <c r="AK53" i="1"/>
  <c r="F53" i="1"/>
  <c r="I53" i="1" s="1"/>
  <c r="AN53" i="1"/>
  <c r="H53" i="1"/>
  <c r="K53" i="1" s="1"/>
  <c r="Q53" i="1" s="1"/>
  <c r="X53" i="1" s="1"/>
  <c r="AJ53" i="1"/>
  <c r="G53" i="1"/>
  <c r="J53" i="1" s="1"/>
  <c r="P53" i="1" s="1"/>
  <c r="W53" i="1" s="1"/>
  <c r="C55" i="1"/>
  <c r="E54" i="1"/>
  <c r="D54" i="1" s="1"/>
  <c r="O52" i="1"/>
  <c r="L52" i="1"/>
  <c r="AN46" i="7" s="1" a="1"/>
  <c r="AN46" i="7" s="1"/>
  <c r="AD49" i="1"/>
  <c r="AF49" i="1" s="1"/>
  <c r="AO49" i="1" s="1"/>
  <c r="AL49" i="7" a="1"/>
  <c r="AL49" i="7" s="1"/>
  <c r="AB50" i="1"/>
  <c r="AD50" i="1" s="1"/>
  <c r="V51" i="1"/>
  <c r="Y51" i="1" s="1"/>
  <c r="R51" i="1"/>
  <c r="AM47" i="7" s="1" a="1"/>
  <c r="AM47" i="7" s="1"/>
  <c r="AM48" i="7" s="1"/>
  <c r="AE50" i="1" l="1"/>
  <c r="C56" i="1"/>
  <c r="E55" i="1"/>
  <c r="D55" i="1" s="1"/>
  <c r="AC50" i="1"/>
  <c r="O53" i="1"/>
  <c r="L53" i="1"/>
  <c r="AO46" i="7" s="1" a="1"/>
  <c r="AO46" i="7" s="1"/>
  <c r="V52" i="1"/>
  <c r="Y52" i="1" s="1"/>
  <c r="R52" i="1"/>
  <c r="AN47" i="7" s="1" a="1"/>
  <c r="AN47" i="7" s="1"/>
  <c r="AN48" i="7" s="1"/>
  <c r="AM49" i="7" a="1"/>
  <c r="AM49" i="7" s="1"/>
  <c r="AD51" i="1"/>
  <c r="AB51" i="1"/>
  <c r="AE51" i="1" s="1"/>
  <c r="AL54" i="1"/>
  <c r="AK54" i="1"/>
  <c r="AJ54" i="1"/>
  <c r="AN54" i="1"/>
  <c r="H54" i="1"/>
  <c r="K54" i="1" s="1"/>
  <c r="Q54" i="1" s="1"/>
  <c r="X54" i="1" s="1"/>
  <c r="AM54" i="1"/>
  <c r="G54" i="1"/>
  <c r="J54" i="1" s="1"/>
  <c r="P54" i="1" s="1"/>
  <c r="W54" i="1" s="1"/>
  <c r="F54" i="1"/>
  <c r="I54" i="1" s="1"/>
  <c r="AF50" i="1" l="1"/>
  <c r="AO50" i="1" s="1"/>
  <c r="AC51" i="1"/>
  <c r="AF51" i="1" s="1"/>
  <c r="AO51" i="1" s="1"/>
  <c r="AN49" i="7" a="1"/>
  <c r="AN49" i="7" s="1"/>
  <c r="AB52" i="1"/>
  <c r="AD52" i="1" s="1"/>
  <c r="R53" i="1"/>
  <c r="AO47" i="7" s="1" a="1"/>
  <c r="AO47" i="7" s="1"/>
  <c r="AO48" i="7" s="1"/>
  <c r="V53" i="1"/>
  <c r="Y53" i="1" s="1"/>
  <c r="AK55" i="1"/>
  <c r="AJ55" i="1"/>
  <c r="AM55" i="1"/>
  <c r="H55" i="1"/>
  <c r="K55" i="1" s="1"/>
  <c r="Q55" i="1" s="1"/>
  <c r="X55" i="1" s="1"/>
  <c r="AN55" i="1"/>
  <c r="G55" i="1"/>
  <c r="J55" i="1" s="1"/>
  <c r="P55" i="1" s="1"/>
  <c r="W55" i="1" s="1"/>
  <c r="AL55" i="1"/>
  <c r="F55" i="1"/>
  <c r="I55" i="1" s="1"/>
  <c r="O54" i="1"/>
  <c r="L54" i="1"/>
  <c r="AP46" i="7" s="1" a="1"/>
  <c r="AP46" i="7" s="1"/>
  <c r="C57" i="1"/>
  <c r="E56" i="1"/>
  <c r="D56" i="1" s="1"/>
  <c r="AE52" i="1" l="1"/>
  <c r="AC52" i="1"/>
  <c r="AJ56" i="1"/>
  <c r="AL56" i="1"/>
  <c r="AK56" i="1"/>
  <c r="H56" i="1"/>
  <c r="K56" i="1" s="1"/>
  <c r="Q56" i="1" s="1"/>
  <c r="X56" i="1" s="1"/>
  <c r="AN56" i="1"/>
  <c r="G56" i="1"/>
  <c r="J56" i="1" s="1"/>
  <c r="P56" i="1" s="1"/>
  <c r="W56" i="1" s="1"/>
  <c r="AM56" i="1"/>
  <c r="F56" i="1"/>
  <c r="I56" i="1" s="1"/>
  <c r="C58" i="1"/>
  <c r="E57" i="1"/>
  <c r="D57" i="1" s="1"/>
  <c r="AO49" i="7" a="1"/>
  <c r="AO49" i="7" s="1"/>
  <c r="AB53" i="1"/>
  <c r="AD53" i="1" s="1"/>
  <c r="R54" i="1"/>
  <c r="AP47" i="7" s="1" a="1"/>
  <c r="AP47" i="7" s="1"/>
  <c r="AP48" i="7" s="1"/>
  <c r="V54" i="1"/>
  <c r="Y54" i="1" s="1"/>
  <c r="O55" i="1"/>
  <c r="L55" i="1"/>
  <c r="AQ46" i="7" s="1" a="1"/>
  <c r="AQ46" i="7" s="1"/>
  <c r="AF52" i="1" l="1"/>
  <c r="AO52" i="1" s="1"/>
  <c r="AE53" i="1"/>
  <c r="C59" i="1"/>
  <c r="E58" i="1"/>
  <c r="D58" i="1" s="1"/>
  <c r="O56" i="1"/>
  <c r="L56" i="1"/>
  <c r="AR46" i="7" s="1" a="1"/>
  <c r="AR46" i="7" s="1"/>
  <c r="AC53" i="1"/>
  <c r="AF53" i="1" s="1"/>
  <c r="AO53" i="1" s="1"/>
  <c r="V55" i="1"/>
  <c r="Y55" i="1" s="1"/>
  <c r="R55" i="1"/>
  <c r="AQ47" i="7" s="1" a="1"/>
  <c r="AQ47" i="7" s="1"/>
  <c r="AQ48" i="7" s="1"/>
  <c r="AP49" i="7" a="1"/>
  <c r="AP49" i="7" s="1"/>
  <c r="AB54" i="1"/>
  <c r="AE54" i="1" s="1"/>
  <c r="H57" i="1"/>
  <c r="K57" i="1" s="1"/>
  <c r="Q57" i="1" s="1"/>
  <c r="X57" i="1" s="1"/>
  <c r="AK57" i="1"/>
  <c r="AM57" i="1"/>
  <c r="F57" i="1"/>
  <c r="I57" i="1" s="1"/>
  <c r="AN57" i="1"/>
  <c r="G57" i="1"/>
  <c r="J57" i="1" s="1"/>
  <c r="P57" i="1" s="1"/>
  <c r="W57" i="1" s="1"/>
  <c r="AL57" i="1"/>
  <c r="AJ57" i="1"/>
  <c r="AD54" i="1" l="1"/>
  <c r="AC54" i="1"/>
  <c r="AQ49" i="7" a="1"/>
  <c r="AQ49" i="7" s="1"/>
  <c r="AB55" i="1"/>
  <c r="AD55" i="1" s="1"/>
  <c r="O57" i="1"/>
  <c r="L57" i="1"/>
  <c r="AS46" i="7" s="1" a="1"/>
  <c r="AS46" i="7" s="1"/>
  <c r="H58" i="1"/>
  <c r="K58" i="1" s="1"/>
  <c r="Q58" i="1" s="1"/>
  <c r="X58" i="1" s="1"/>
  <c r="G58" i="1"/>
  <c r="J58" i="1" s="1"/>
  <c r="P58" i="1" s="1"/>
  <c r="W58" i="1" s="1"/>
  <c r="AJ58" i="1"/>
  <c r="AM58" i="1"/>
  <c r="F58" i="1"/>
  <c r="I58" i="1" s="1"/>
  <c r="AL58" i="1"/>
  <c r="AK58" i="1"/>
  <c r="AN58" i="1"/>
  <c r="R56" i="1"/>
  <c r="AR47" i="7" s="1" a="1"/>
  <c r="AR47" i="7" s="1"/>
  <c r="AR48" i="7" s="1"/>
  <c r="V56" i="1"/>
  <c r="Y56" i="1" s="1"/>
  <c r="C60" i="1"/>
  <c r="E59" i="1"/>
  <c r="D59" i="1" s="1"/>
  <c r="AF54" i="1" l="1"/>
  <c r="AO54" i="1" s="1"/>
  <c r="AE55" i="1"/>
  <c r="H59" i="1"/>
  <c r="K59" i="1" s="1"/>
  <c r="Q59" i="1" s="1"/>
  <c r="X59" i="1" s="1"/>
  <c r="G59" i="1"/>
  <c r="J59" i="1" s="1"/>
  <c r="P59" i="1" s="1"/>
  <c r="W59" i="1" s="1"/>
  <c r="F59" i="1"/>
  <c r="I59" i="1" s="1"/>
  <c r="AJ59" i="1"/>
  <c r="AM59" i="1"/>
  <c r="AN59" i="1"/>
  <c r="AL59" i="1"/>
  <c r="AK59" i="1"/>
  <c r="C61" i="1"/>
  <c r="E60" i="1"/>
  <c r="D60" i="1" s="1"/>
  <c r="AR49" i="7" a="1"/>
  <c r="AR49" i="7" s="1"/>
  <c r="AB56" i="1"/>
  <c r="AD56" i="1" s="1"/>
  <c r="R57" i="1"/>
  <c r="AS47" i="7" s="1" a="1"/>
  <c r="AS47" i="7" s="1"/>
  <c r="AS48" i="7" s="1"/>
  <c r="V57" i="1"/>
  <c r="Y57" i="1" s="1"/>
  <c r="AC55" i="1"/>
  <c r="AF55" i="1" s="1"/>
  <c r="AO55" i="1" s="1"/>
  <c r="O58" i="1"/>
  <c r="L58" i="1"/>
  <c r="AT46" i="7" s="1" a="1"/>
  <c r="AT46" i="7" s="1"/>
  <c r="AE56" i="1" l="1"/>
  <c r="AS49" i="7" a="1"/>
  <c r="AS49" i="7" s="1"/>
  <c r="AB57" i="1"/>
  <c r="AD57" i="1" s="1"/>
  <c r="AC56" i="1"/>
  <c r="O59" i="1"/>
  <c r="L59" i="1"/>
  <c r="AU46" i="7" s="1" a="1"/>
  <c r="AU46" i="7" s="1"/>
  <c r="G60" i="1"/>
  <c r="J60" i="1" s="1"/>
  <c r="P60" i="1" s="1"/>
  <c r="W60" i="1" s="1"/>
  <c r="F60" i="1"/>
  <c r="I60" i="1" s="1"/>
  <c r="AN60" i="1"/>
  <c r="AJ60" i="1"/>
  <c r="AM60" i="1"/>
  <c r="AL60" i="1"/>
  <c r="H60" i="1"/>
  <c r="K60" i="1" s="1"/>
  <c r="Q60" i="1" s="1"/>
  <c r="X60" i="1" s="1"/>
  <c r="AK60" i="1"/>
  <c r="C62" i="1"/>
  <c r="E61" i="1"/>
  <c r="D61" i="1" s="1"/>
  <c r="R58" i="1"/>
  <c r="AT47" i="7" s="1" a="1"/>
  <c r="AT47" i="7" s="1"/>
  <c r="AT48" i="7" s="1"/>
  <c r="V58" i="1"/>
  <c r="Y58" i="1" s="1"/>
  <c r="AF56" i="1" l="1"/>
  <c r="AO56" i="1" s="1"/>
  <c r="AE57" i="1"/>
  <c r="AC57" i="1"/>
  <c r="V59" i="1"/>
  <c r="Y59" i="1" s="1"/>
  <c r="R59" i="1"/>
  <c r="AU47" i="7" s="1" a="1"/>
  <c r="AU47" i="7" s="1"/>
  <c r="AU48" i="7" s="1"/>
  <c r="F61" i="1"/>
  <c r="I61" i="1" s="1"/>
  <c r="AN61" i="1"/>
  <c r="AM61" i="1"/>
  <c r="H61" i="1"/>
  <c r="K61" i="1" s="1"/>
  <c r="Q61" i="1" s="1"/>
  <c r="X61" i="1" s="1"/>
  <c r="AK61" i="1"/>
  <c r="G61" i="1"/>
  <c r="J61" i="1" s="1"/>
  <c r="P61" i="1" s="1"/>
  <c r="W61" i="1" s="1"/>
  <c r="AL61" i="1"/>
  <c r="AJ61" i="1"/>
  <c r="C63" i="1"/>
  <c r="E62" i="1"/>
  <c r="D62" i="1" s="1"/>
  <c r="AT49" i="7" a="1"/>
  <c r="AT49" i="7" s="1"/>
  <c r="AB58" i="1"/>
  <c r="AC58" i="1" s="1"/>
  <c r="O60" i="1"/>
  <c r="L60" i="1"/>
  <c r="AV46" i="7" s="1" a="1"/>
  <c r="AV46" i="7" s="1"/>
  <c r="AF57" i="1" l="1"/>
  <c r="AO57" i="1" s="1"/>
  <c r="AE58" i="1"/>
  <c r="V60" i="1"/>
  <c r="Y60" i="1" s="1"/>
  <c r="R60" i="1"/>
  <c r="AV47" i="7" s="1" a="1"/>
  <c r="AV47" i="7" s="1"/>
  <c r="AV48" i="7" s="1"/>
  <c r="AD58" i="1"/>
  <c r="AF58" i="1" s="1"/>
  <c r="AO58" i="1" s="1"/>
  <c r="O61" i="1"/>
  <c r="L61" i="1"/>
  <c r="AW46" i="7" s="1" a="1"/>
  <c r="AW46" i="7" s="1"/>
  <c r="C64" i="1"/>
  <c r="E63" i="1"/>
  <c r="D63" i="1" s="1"/>
  <c r="AU49" i="7" a="1"/>
  <c r="AU49" i="7" s="1"/>
  <c r="AB59" i="1"/>
  <c r="AC59" i="1" s="1"/>
  <c r="AN62" i="1"/>
  <c r="AM62" i="1"/>
  <c r="AL62" i="1"/>
  <c r="AJ62" i="1"/>
  <c r="G62" i="1"/>
  <c r="J62" i="1" s="1"/>
  <c r="P62" i="1" s="1"/>
  <c r="W62" i="1" s="1"/>
  <c r="H62" i="1"/>
  <c r="K62" i="1" s="1"/>
  <c r="Q62" i="1" s="1"/>
  <c r="X62" i="1" s="1"/>
  <c r="F62" i="1"/>
  <c r="I62" i="1" s="1"/>
  <c r="AK62" i="1"/>
  <c r="AD59" i="1" l="1"/>
  <c r="AE59" i="1"/>
  <c r="C65" i="1"/>
  <c r="E64" i="1"/>
  <c r="D64" i="1" s="1"/>
  <c r="V61" i="1"/>
  <c r="Y61" i="1" s="1"/>
  <c r="R61" i="1"/>
  <c r="AW47" i="7" s="1" a="1"/>
  <c r="AW47" i="7" s="1"/>
  <c r="AW48" i="7" s="1"/>
  <c r="AV49" i="7" a="1"/>
  <c r="AV49" i="7" s="1"/>
  <c r="AB60" i="1"/>
  <c r="AC60" i="1" s="1"/>
  <c r="AM63" i="1"/>
  <c r="AL63" i="1"/>
  <c r="AK63" i="1"/>
  <c r="AJ63" i="1"/>
  <c r="F63" i="1"/>
  <c r="I63" i="1" s="1"/>
  <c r="G63" i="1"/>
  <c r="J63" i="1" s="1"/>
  <c r="P63" i="1" s="1"/>
  <c r="W63" i="1" s="1"/>
  <c r="H63" i="1"/>
  <c r="K63" i="1" s="1"/>
  <c r="Q63" i="1" s="1"/>
  <c r="X63" i="1" s="1"/>
  <c r="AN63" i="1"/>
  <c r="O62" i="1"/>
  <c r="L62" i="1"/>
  <c r="AX46" i="7" s="1" a="1"/>
  <c r="AX46" i="7" s="1"/>
  <c r="AE60" i="1" l="1"/>
  <c r="AF59" i="1"/>
  <c r="AO59" i="1" s="1"/>
  <c r="AD60" i="1"/>
  <c r="O63" i="1"/>
  <c r="L63" i="1"/>
  <c r="AY46" i="7" s="1" a="1"/>
  <c r="AY46" i="7" s="1"/>
  <c r="V62" i="1"/>
  <c r="Y62" i="1" s="1"/>
  <c r="R62" i="1"/>
  <c r="AX47" i="7" s="1" a="1"/>
  <c r="AX47" i="7" s="1"/>
  <c r="AX48" i="7" s="1"/>
  <c r="AL64" i="1"/>
  <c r="AK64" i="1"/>
  <c r="AJ64" i="1"/>
  <c r="H64" i="1"/>
  <c r="K64" i="1" s="1"/>
  <c r="Q64" i="1" s="1"/>
  <c r="X64" i="1" s="1"/>
  <c r="AN64" i="1"/>
  <c r="F64" i="1"/>
  <c r="I64" i="1" s="1"/>
  <c r="AM64" i="1"/>
  <c r="G64" i="1"/>
  <c r="J64" i="1" s="1"/>
  <c r="P64" i="1" s="1"/>
  <c r="W64" i="1" s="1"/>
  <c r="AW49" i="7" a="1"/>
  <c r="AW49" i="7" s="1"/>
  <c r="AB61" i="1"/>
  <c r="AD61" i="1" s="1"/>
  <c r="C66" i="1"/>
  <c r="E65" i="1"/>
  <c r="D65" i="1" s="1"/>
  <c r="AF60" i="1" l="1"/>
  <c r="AO60" i="1" s="1"/>
  <c r="AE61" i="1"/>
  <c r="AC61" i="1"/>
  <c r="AX49" i="7" a="1"/>
  <c r="AX49" i="7" s="1"/>
  <c r="AB62" i="1"/>
  <c r="AD62" i="1" s="1"/>
  <c r="R63" i="1"/>
  <c r="AY47" i="7" s="1" a="1"/>
  <c r="AY47" i="7" s="1"/>
  <c r="AY48" i="7" s="1"/>
  <c r="V63" i="1"/>
  <c r="Y63" i="1" s="1"/>
  <c r="O64" i="1"/>
  <c r="L64" i="1"/>
  <c r="AZ46" i="7" s="1" a="1"/>
  <c r="AZ46" i="7" s="1"/>
  <c r="AK65" i="1"/>
  <c r="AJ65" i="1"/>
  <c r="H65" i="1"/>
  <c r="K65" i="1" s="1"/>
  <c r="Q65" i="1" s="1"/>
  <c r="X65" i="1" s="1"/>
  <c r="G65" i="1"/>
  <c r="J65" i="1" s="1"/>
  <c r="P65" i="1" s="1"/>
  <c r="W65" i="1" s="1"/>
  <c r="AM65" i="1"/>
  <c r="F65" i="1"/>
  <c r="I65" i="1" s="1"/>
  <c r="AN65" i="1"/>
  <c r="AL65" i="1"/>
  <c r="C67" i="1"/>
  <c r="E66" i="1"/>
  <c r="D66" i="1" s="1"/>
  <c r="AF61" i="1" l="1"/>
  <c r="AO61" i="1" s="1"/>
  <c r="AE62" i="1"/>
  <c r="C68" i="1"/>
  <c r="E67" i="1"/>
  <c r="D67" i="1" s="1"/>
  <c r="AY49" i="7" a="1"/>
  <c r="AY49" i="7" s="1"/>
  <c r="AB63" i="1"/>
  <c r="AC63" i="1" s="1"/>
  <c r="AC62" i="1"/>
  <c r="AF62" i="1" s="1"/>
  <c r="AO62" i="1" s="1"/>
  <c r="R64" i="1"/>
  <c r="AZ47" i="7" s="1" a="1"/>
  <c r="AZ47" i="7" s="1"/>
  <c r="AZ48" i="7" s="1"/>
  <c r="V64" i="1"/>
  <c r="Y64" i="1" s="1"/>
  <c r="O65" i="1"/>
  <c r="L65" i="1"/>
  <c r="BA46" i="7" s="1" a="1"/>
  <c r="BA46" i="7" s="1"/>
  <c r="AJ66" i="1"/>
  <c r="H66" i="1"/>
  <c r="K66" i="1" s="1"/>
  <c r="Q66" i="1" s="1"/>
  <c r="X66" i="1" s="1"/>
  <c r="G66" i="1"/>
  <c r="J66" i="1" s="1"/>
  <c r="P66" i="1" s="1"/>
  <c r="W66" i="1" s="1"/>
  <c r="F66" i="1"/>
  <c r="I66" i="1" s="1"/>
  <c r="AL66" i="1"/>
  <c r="AK66" i="1"/>
  <c r="AN66" i="1"/>
  <c r="AM66" i="1"/>
  <c r="AE63" i="1" l="1"/>
  <c r="O66" i="1"/>
  <c r="L66" i="1"/>
  <c r="BB46" i="7" s="1" a="1"/>
  <c r="BB46" i="7" s="1"/>
  <c r="AD63" i="1"/>
  <c r="AF63" i="1" s="1"/>
  <c r="AO63" i="1" s="1"/>
  <c r="V65" i="1"/>
  <c r="Y65" i="1" s="1"/>
  <c r="R65" i="1"/>
  <c r="BA47" i="7" s="1" a="1"/>
  <c r="BA47" i="7" s="1"/>
  <c r="BA48" i="7" s="1"/>
  <c r="H67" i="1"/>
  <c r="K67" i="1" s="1"/>
  <c r="Q67" i="1" s="1"/>
  <c r="X67" i="1" s="1"/>
  <c r="G67" i="1"/>
  <c r="J67" i="1" s="1"/>
  <c r="P67" i="1" s="1"/>
  <c r="W67" i="1" s="1"/>
  <c r="F67" i="1"/>
  <c r="I67" i="1" s="1"/>
  <c r="AN67" i="1"/>
  <c r="AK67" i="1"/>
  <c r="AM67" i="1"/>
  <c r="AL67" i="1"/>
  <c r="AJ67" i="1"/>
  <c r="AZ49" i="7" a="1"/>
  <c r="AZ49" i="7" s="1"/>
  <c r="AB64" i="1"/>
  <c r="AD64" i="1" s="1"/>
  <c r="C69" i="1"/>
  <c r="E68" i="1"/>
  <c r="D68" i="1" s="1"/>
  <c r="AE64" i="1" l="1"/>
  <c r="O67" i="1"/>
  <c r="L67" i="1"/>
  <c r="BC46" i="7" s="1" a="1"/>
  <c r="BC46" i="7" s="1"/>
  <c r="AC64" i="1"/>
  <c r="AF64" i="1" s="1"/>
  <c r="AO64" i="1" s="1"/>
  <c r="BA49" i="7" a="1"/>
  <c r="BA49" i="7" s="1"/>
  <c r="AB65" i="1"/>
  <c r="AD65" i="1" s="1"/>
  <c r="H68" i="1"/>
  <c r="K68" i="1" s="1"/>
  <c r="Q68" i="1" s="1"/>
  <c r="X68" i="1" s="1"/>
  <c r="G68" i="1"/>
  <c r="J68" i="1" s="1"/>
  <c r="P68" i="1" s="1"/>
  <c r="W68" i="1" s="1"/>
  <c r="F68" i="1"/>
  <c r="I68" i="1" s="1"/>
  <c r="AN68" i="1"/>
  <c r="AM68" i="1"/>
  <c r="AJ68" i="1"/>
  <c r="AK68" i="1"/>
  <c r="AL68" i="1"/>
  <c r="R66" i="1"/>
  <c r="BB47" i="7" s="1" a="1"/>
  <c r="BB47" i="7" s="1"/>
  <c r="BB48" i="7" s="1"/>
  <c r="V66" i="1"/>
  <c r="Y66" i="1" s="1"/>
  <c r="C70" i="1"/>
  <c r="E69" i="1"/>
  <c r="D69" i="1" s="1"/>
  <c r="AE65" i="1" l="1"/>
  <c r="C71" i="1"/>
  <c r="E70" i="1"/>
  <c r="D70" i="1" s="1"/>
  <c r="AC65" i="1"/>
  <c r="O68" i="1"/>
  <c r="L68" i="1"/>
  <c r="BD46" i="7" s="1" a="1"/>
  <c r="BD46" i="7" s="1"/>
  <c r="BB49" i="7" a="1"/>
  <c r="BB49" i="7" s="1"/>
  <c r="AB66" i="1"/>
  <c r="AE66" i="1" s="1"/>
  <c r="H69" i="1"/>
  <c r="K69" i="1" s="1"/>
  <c r="Q69" i="1" s="1"/>
  <c r="X69" i="1" s="1"/>
  <c r="G69" i="1"/>
  <c r="J69" i="1" s="1"/>
  <c r="P69" i="1" s="1"/>
  <c r="W69" i="1" s="1"/>
  <c r="F69" i="1"/>
  <c r="I69" i="1" s="1"/>
  <c r="AN69" i="1"/>
  <c r="AM69" i="1"/>
  <c r="AJ69" i="1"/>
  <c r="AL69" i="1"/>
  <c r="AK69" i="1"/>
  <c r="V67" i="1"/>
  <c r="Y67" i="1" s="1"/>
  <c r="R67" i="1"/>
  <c r="BC47" i="7" s="1" a="1"/>
  <c r="BC47" i="7" s="1"/>
  <c r="BC48" i="7" s="1"/>
  <c r="AF65" i="1" l="1"/>
  <c r="AO65" i="1" s="1"/>
  <c r="BC49" i="7" a="1"/>
  <c r="BC49" i="7" s="1"/>
  <c r="AB67" i="1"/>
  <c r="AD67" i="1" s="1"/>
  <c r="AC66" i="1"/>
  <c r="AD66" i="1"/>
  <c r="O69" i="1"/>
  <c r="L69" i="1"/>
  <c r="BE46" i="7" s="1" a="1"/>
  <c r="BE46" i="7" s="1"/>
  <c r="AK70" i="1"/>
  <c r="F70" i="1"/>
  <c r="I70" i="1" s="1"/>
  <c r="AJ70" i="1"/>
  <c r="H70" i="1"/>
  <c r="K70" i="1" s="1"/>
  <c r="Q70" i="1" s="1"/>
  <c r="X70" i="1" s="1"/>
  <c r="G70" i="1"/>
  <c r="J70" i="1" s="1"/>
  <c r="P70" i="1" s="1"/>
  <c r="W70" i="1" s="1"/>
  <c r="AL70" i="1"/>
  <c r="AN70" i="1"/>
  <c r="AM70" i="1"/>
  <c r="V68" i="1"/>
  <c r="Y68" i="1" s="1"/>
  <c r="R68" i="1"/>
  <c r="BD47" i="7" s="1" a="1"/>
  <c r="BD47" i="7" s="1"/>
  <c r="BD48" i="7" s="1"/>
  <c r="C72" i="1"/>
  <c r="E71" i="1"/>
  <c r="D71" i="1" s="1"/>
  <c r="AE67" i="1" l="1"/>
  <c r="BD49" i="7" a="1"/>
  <c r="BD49" i="7" s="1"/>
  <c r="AB68" i="1"/>
  <c r="AD68" i="1" s="1"/>
  <c r="AC67" i="1"/>
  <c r="AF67" i="1" s="1"/>
  <c r="AO67" i="1" s="1"/>
  <c r="AN71" i="1"/>
  <c r="AM71" i="1"/>
  <c r="H71" i="1"/>
  <c r="K71" i="1" s="1"/>
  <c r="Q71" i="1" s="1"/>
  <c r="X71" i="1" s="1"/>
  <c r="AL71" i="1"/>
  <c r="G71" i="1"/>
  <c r="J71" i="1" s="1"/>
  <c r="P71" i="1" s="1"/>
  <c r="W71" i="1" s="1"/>
  <c r="F71" i="1"/>
  <c r="I71" i="1" s="1"/>
  <c r="AK71" i="1"/>
  <c r="AJ71" i="1"/>
  <c r="O70" i="1"/>
  <c r="L70" i="1"/>
  <c r="BF46" i="7" s="1" a="1"/>
  <c r="BF46" i="7" s="1"/>
  <c r="V69" i="1"/>
  <c r="Y69" i="1" s="1"/>
  <c r="R69" i="1"/>
  <c r="BE47" i="7" s="1" a="1"/>
  <c r="BE47" i="7" s="1"/>
  <c r="BE48" i="7" s="1"/>
  <c r="AF66" i="1"/>
  <c r="AO66" i="1" s="1"/>
  <c r="C73" i="1"/>
  <c r="E72" i="1"/>
  <c r="D72" i="1" s="1"/>
  <c r="AE68" i="1" l="1"/>
  <c r="BE49" i="7" a="1"/>
  <c r="BE49" i="7" s="1"/>
  <c r="AB69" i="1"/>
  <c r="AC69" i="1" s="1"/>
  <c r="R70" i="1"/>
  <c r="BF47" i="7" s="1" a="1"/>
  <c r="BF47" i="7" s="1"/>
  <c r="BF48" i="7" s="1"/>
  <c r="V70" i="1"/>
  <c r="Y70" i="1" s="1"/>
  <c r="O71" i="1"/>
  <c r="L71" i="1"/>
  <c r="BG46" i="7" s="1" a="1"/>
  <c r="BG46" i="7" s="1"/>
  <c r="AC68" i="1"/>
  <c r="AF68" i="1" s="1"/>
  <c r="AO68" i="1" s="1"/>
  <c r="AK72" i="1"/>
  <c r="AJ72" i="1"/>
  <c r="H72" i="1"/>
  <c r="K72" i="1" s="1"/>
  <c r="Q72" i="1" s="1"/>
  <c r="X72" i="1" s="1"/>
  <c r="G72" i="1"/>
  <c r="J72" i="1" s="1"/>
  <c r="P72" i="1" s="1"/>
  <c r="W72" i="1" s="1"/>
  <c r="F72" i="1"/>
  <c r="I72" i="1" s="1"/>
  <c r="AM72" i="1"/>
  <c r="AN72" i="1"/>
  <c r="AL72" i="1"/>
  <c r="C74" i="1"/>
  <c r="E73" i="1"/>
  <c r="D73" i="1" s="1"/>
  <c r="C75" i="1" l="1"/>
  <c r="E74" i="1"/>
  <c r="D74" i="1" s="1"/>
  <c r="V71" i="1"/>
  <c r="Y71" i="1" s="1"/>
  <c r="R71" i="1"/>
  <c r="BG47" i="7" s="1" a="1"/>
  <c r="BG47" i="7" s="1"/>
  <c r="BG48" i="7" s="1"/>
  <c r="O72" i="1"/>
  <c r="L72" i="1"/>
  <c r="BH46" i="7" s="1" a="1"/>
  <c r="BH46" i="7" s="1"/>
  <c r="AE69" i="1"/>
  <c r="BF49" i="7" a="1"/>
  <c r="BF49" i="7" s="1"/>
  <c r="AB70" i="1"/>
  <c r="AE70" i="1" s="1"/>
  <c r="AD69" i="1"/>
  <c r="AJ73" i="1"/>
  <c r="AL73" i="1"/>
  <c r="AN73" i="1"/>
  <c r="AM73" i="1"/>
  <c r="AK73" i="1"/>
  <c r="H73" i="1"/>
  <c r="K73" i="1" s="1"/>
  <c r="Q73" i="1" s="1"/>
  <c r="X73" i="1" s="1"/>
  <c r="G73" i="1"/>
  <c r="J73" i="1" s="1"/>
  <c r="P73" i="1" s="1"/>
  <c r="W73" i="1" s="1"/>
  <c r="F73" i="1"/>
  <c r="I73" i="1" s="1"/>
  <c r="AC70" i="1" l="1"/>
  <c r="AF69" i="1"/>
  <c r="AO69" i="1" s="1"/>
  <c r="R72" i="1"/>
  <c r="BH47" i="7" s="1" a="1"/>
  <c r="BH47" i="7" s="1"/>
  <c r="BH48" i="7" s="1"/>
  <c r="V72" i="1"/>
  <c r="Y72" i="1" s="1"/>
  <c r="O73" i="1"/>
  <c r="L73" i="1"/>
  <c r="BI46" i="7" s="1" a="1"/>
  <c r="BI46" i="7" s="1"/>
  <c r="AM74" i="1"/>
  <c r="H74" i="1"/>
  <c r="K74" i="1" s="1"/>
  <c r="Q74" i="1" s="1"/>
  <c r="X74" i="1" s="1"/>
  <c r="AL74" i="1"/>
  <c r="G74" i="1"/>
  <c r="J74" i="1" s="1"/>
  <c r="P74" i="1" s="1"/>
  <c r="W74" i="1" s="1"/>
  <c r="AK74" i="1"/>
  <c r="F74" i="1"/>
  <c r="I74" i="1" s="1"/>
  <c r="AN74" i="1"/>
  <c r="AJ74" i="1"/>
  <c r="BG49" i="7" a="1"/>
  <c r="BG49" i="7" s="1"/>
  <c r="AB71" i="1"/>
  <c r="AD71" i="1" s="1"/>
  <c r="AD70" i="1"/>
  <c r="AF70" i="1" s="1"/>
  <c r="AO70" i="1" s="1"/>
  <c r="C76" i="1"/>
  <c r="E75" i="1"/>
  <c r="D75" i="1" s="1"/>
  <c r="AE71" i="1" l="1"/>
  <c r="BH49" i="7" a="1"/>
  <c r="BH49" i="7" s="1"/>
  <c r="AB72" i="1"/>
  <c r="AD72" i="1" s="1"/>
  <c r="AC71" i="1"/>
  <c r="R73" i="1"/>
  <c r="BI47" i="7" s="1" a="1"/>
  <c r="BI47" i="7" s="1"/>
  <c r="BI48" i="7" s="1"/>
  <c r="V73" i="1"/>
  <c r="Y73" i="1" s="1"/>
  <c r="AN75" i="1"/>
  <c r="AJ75" i="1"/>
  <c r="G75" i="1"/>
  <c r="J75" i="1" s="1"/>
  <c r="P75" i="1" s="1"/>
  <c r="W75" i="1" s="1"/>
  <c r="F75" i="1"/>
  <c r="I75" i="1" s="1"/>
  <c r="AL75" i="1"/>
  <c r="H75" i="1"/>
  <c r="K75" i="1" s="1"/>
  <c r="Q75" i="1" s="1"/>
  <c r="X75" i="1" s="1"/>
  <c r="AM75" i="1"/>
  <c r="AK75" i="1"/>
  <c r="C77" i="1"/>
  <c r="E76" i="1"/>
  <c r="D76" i="1" s="1"/>
  <c r="O74" i="1"/>
  <c r="L74" i="1"/>
  <c r="BJ46" i="7" s="1" a="1"/>
  <c r="BJ46" i="7" s="1"/>
  <c r="AF71" i="1" l="1"/>
  <c r="AO71" i="1" s="1"/>
  <c r="AE72" i="1"/>
  <c r="AC72" i="1"/>
  <c r="C78" i="1"/>
  <c r="E77" i="1"/>
  <c r="D77" i="1" s="1"/>
  <c r="O75" i="1"/>
  <c r="L75" i="1"/>
  <c r="BK46" i="7" s="1" a="1"/>
  <c r="BK46" i="7" s="1"/>
  <c r="V74" i="1"/>
  <c r="Y74" i="1" s="1"/>
  <c r="R74" i="1"/>
  <c r="BJ47" i="7" s="1" a="1"/>
  <c r="BJ47" i="7" s="1"/>
  <c r="BJ48" i="7" s="1"/>
  <c r="AK76" i="1"/>
  <c r="F76" i="1"/>
  <c r="I76" i="1" s="1"/>
  <c r="AN76" i="1"/>
  <c r="AM76" i="1"/>
  <c r="AL76" i="1"/>
  <c r="AJ76" i="1"/>
  <c r="H76" i="1"/>
  <c r="K76" i="1" s="1"/>
  <c r="Q76" i="1" s="1"/>
  <c r="X76" i="1" s="1"/>
  <c r="G76" i="1"/>
  <c r="J76" i="1" s="1"/>
  <c r="P76" i="1" s="1"/>
  <c r="W76" i="1" s="1"/>
  <c r="BI49" i="7" a="1"/>
  <c r="BI49" i="7" s="1"/>
  <c r="AB73" i="1"/>
  <c r="AC73" i="1" s="1"/>
  <c r="AF72" i="1" l="1"/>
  <c r="AO72" i="1" s="1"/>
  <c r="AD73" i="1"/>
  <c r="AE73" i="1"/>
  <c r="O76" i="1"/>
  <c r="L76" i="1"/>
  <c r="BL46" i="7" s="1" a="1"/>
  <c r="BL46" i="7" s="1"/>
  <c r="V75" i="1"/>
  <c r="Y75" i="1" s="1"/>
  <c r="R75" i="1"/>
  <c r="BK47" i="7" s="1" a="1"/>
  <c r="BK47" i="7" s="1"/>
  <c r="BK48" i="7" s="1"/>
  <c r="C79" i="1"/>
  <c r="E78" i="1"/>
  <c r="D78" i="1" s="1"/>
  <c r="BJ49" i="7" a="1"/>
  <c r="BJ49" i="7" s="1"/>
  <c r="AB74" i="1"/>
  <c r="AE74" i="1" s="1"/>
  <c r="AL77" i="1"/>
  <c r="G77" i="1"/>
  <c r="J77" i="1" s="1"/>
  <c r="P77" i="1" s="1"/>
  <c r="W77" i="1" s="1"/>
  <c r="AK77" i="1"/>
  <c r="F77" i="1"/>
  <c r="I77" i="1" s="1"/>
  <c r="AJ77" i="1"/>
  <c r="AN77" i="1"/>
  <c r="H77" i="1"/>
  <c r="K77" i="1" s="1"/>
  <c r="Q77" i="1" s="1"/>
  <c r="X77" i="1" s="1"/>
  <c r="AM77" i="1"/>
  <c r="AC74" i="1" l="1"/>
  <c r="AD74" i="1"/>
  <c r="AF73" i="1"/>
  <c r="AO73" i="1" s="1"/>
  <c r="AN78" i="1"/>
  <c r="AM78" i="1"/>
  <c r="H78" i="1"/>
  <c r="K78" i="1" s="1"/>
  <c r="Q78" i="1" s="1"/>
  <c r="X78" i="1" s="1"/>
  <c r="AK78" i="1"/>
  <c r="AJ78" i="1"/>
  <c r="G78" i="1"/>
  <c r="J78" i="1" s="1"/>
  <c r="P78" i="1" s="1"/>
  <c r="W78" i="1" s="1"/>
  <c r="F78" i="1"/>
  <c r="I78" i="1" s="1"/>
  <c r="AL78" i="1"/>
  <c r="C80" i="1"/>
  <c r="E79" i="1"/>
  <c r="D79" i="1" s="1"/>
  <c r="BK49" i="7" a="1"/>
  <c r="BK49" i="7" s="1"/>
  <c r="AB75" i="1"/>
  <c r="AC75" i="1" s="1"/>
  <c r="O77" i="1"/>
  <c r="L77" i="1"/>
  <c r="BM46" i="7" s="1" a="1"/>
  <c r="BM46" i="7" s="1"/>
  <c r="R76" i="1"/>
  <c r="BL47" i="7" s="1" a="1"/>
  <c r="BL47" i="7" s="1"/>
  <c r="BL48" i="7" s="1"/>
  <c r="V76" i="1"/>
  <c r="Y76" i="1" s="1"/>
  <c r="AF74" i="1" l="1"/>
  <c r="AO74" i="1" s="1"/>
  <c r="AD75" i="1"/>
  <c r="AE75" i="1"/>
  <c r="V77" i="1"/>
  <c r="Y77" i="1" s="1"/>
  <c r="R77" i="1"/>
  <c r="BM47" i="7" s="1" a="1"/>
  <c r="BM47" i="7" s="1"/>
  <c r="BM48" i="7" s="1"/>
  <c r="BL49" i="7" a="1"/>
  <c r="BL49" i="7" s="1"/>
  <c r="AB76" i="1"/>
  <c r="AJ79" i="1"/>
  <c r="AN79" i="1"/>
  <c r="AM79" i="1"/>
  <c r="AL79" i="1"/>
  <c r="AK79" i="1"/>
  <c r="H79" i="1"/>
  <c r="K79" i="1" s="1"/>
  <c r="Q79" i="1" s="1"/>
  <c r="X79" i="1" s="1"/>
  <c r="G79" i="1"/>
  <c r="J79" i="1" s="1"/>
  <c r="P79" i="1" s="1"/>
  <c r="W79" i="1" s="1"/>
  <c r="F79" i="1"/>
  <c r="I79" i="1" s="1"/>
  <c r="C81" i="1"/>
  <c r="E80" i="1"/>
  <c r="D80" i="1" s="1"/>
  <c r="O78" i="1"/>
  <c r="L78" i="1"/>
  <c r="BN46" i="7" s="1" a="1"/>
  <c r="BN46" i="7" s="1"/>
  <c r="AF75" i="1" l="1"/>
  <c r="AO75" i="1" s="1"/>
  <c r="V78" i="1"/>
  <c r="Y78" i="1" s="1"/>
  <c r="R78" i="1"/>
  <c r="BN47" i="7" s="1" a="1"/>
  <c r="BN47" i="7" s="1"/>
  <c r="BN48" i="7" s="1"/>
  <c r="C82" i="1"/>
  <c r="E81" i="1"/>
  <c r="D81" i="1" s="1"/>
  <c r="AC76" i="1"/>
  <c r="AK80" i="1"/>
  <c r="F80" i="1"/>
  <c r="I80" i="1" s="1"/>
  <c r="AJ80" i="1"/>
  <c r="AM80" i="1"/>
  <c r="H80" i="1"/>
  <c r="K80" i="1" s="1"/>
  <c r="Q80" i="1" s="1"/>
  <c r="X80" i="1" s="1"/>
  <c r="G80" i="1"/>
  <c r="J80" i="1" s="1"/>
  <c r="P80" i="1" s="1"/>
  <c r="W80" i="1" s="1"/>
  <c r="AL80" i="1"/>
  <c r="AN80" i="1"/>
  <c r="AD76" i="1"/>
  <c r="O79" i="1"/>
  <c r="L79" i="1"/>
  <c r="BO46" i="7" s="1" a="1"/>
  <c r="BO46" i="7" s="1"/>
  <c r="AE76" i="1"/>
  <c r="BM49" i="7" a="1"/>
  <c r="BM49" i="7" s="1"/>
  <c r="AB77" i="1"/>
  <c r="AE77" i="1" s="1"/>
  <c r="AC77" i="1" l="1"/>
  <c r="AD77" i="1"/>
  <c r="AF76" i="1"/>
  <c r="AO76" i="1" s="1"/>
  <c r="O80" i="1"/>
  <c r="L80" i="1"/>
  <c r="BP46" i="7" s="1" a="1"/>
  <c r="BP46" i="7" s="1"/>
  <c r="R79" i="1"/>
  <c r="BO47" i="7" s="1" a="1"/>
  <c r="BO47" i="7" s="1"/>
  <c r="BO48" i="7" s="1"/>
  <c r="V79" i="1"/>
  <c r="Y79" i="1" s="1"/>
  <c r="BN49" i="7" a="1"/>
  <c r="BN49" i="7" s="1"/>
  <c r="AB78" i="1"/>
  <c r="AC78" i="1" s="1"/>
  <c r="AN81" i="1"/>
  <c r="AM81" i="1"/>
  <c r="H81" i="1"/>
  <c r="K81" i="1" s="1"/>
  <c r="Q81" i="1" s="1"/>
  <c r="X81" i="1" s="1"/>
  <c r="AL81" i="1"/>
  <c r="G81" i="1"/>
  <c r="J81" i="1" s="1"/>
  <c r="P81" i="1" s="1"/>
  <c r="W81" i="1" s="1"/>
  <c r="AK81" i="1"/>
  <c r="AJ81" i="1"/>
  <c r="F81" i="1"/>
  <c r="I81" i="1" s="1"/>
  <c r="C83" i="1"/>
  <c r="E82" i="1"/>
  <c r="D82" i="1" s="1"/>
  <c r="AF77" i="1" l="1"/>
  <c r="AO77" i="1" s="1"/>
  <c r="AE78" i="1"/>
  <c r="C84" i="1"/>
  <c r="E83" i="1"/>
  <c r="D83" i="1" s="1"/>
  <c r="BO49" i="7" a="1"/>
  <c r="BO49" i="7" s="1"/>
  <c r="AB79" i="1"/>
  <c r="AD79" i="1" s="1"/>
  <c r="AN82" i="1"/>
  <c r="AM82" i="1"/>
  <c r="AL82" i="1"/>
  <c r="F82" i="1"/>
  <c r="I82" i="1" s="1"/>
  <c r="H82" i="1"/>
  <c r="K82" i="1" s="1"/>
  <c r="Q82" i="1" s="1"/>
  <c r="X82" i="1" s="1"/>
  <c r="AK82" i="1"/>
  <c r="AJ82" i="1"/>
  <c r="G82" i="1"/>
  <c r="J82" i="1" s="1"/>
  <c r="P82" i="1" s="1"/>
  <c r="W82" i="1" s="1"/>
  <c r="O81" i="1"/>
  <c r="L81" i="1"/>
  <c r="BQ46" i="7" s="1" a="1"/>
  <c r="BQ46" i="7" s="1"/>
  <c r="AD78" i="1"/>
  <c r="AF78" i="1" s="1"/>
  <c r="AO78" i="1" s="1"/>
  <c r="R80" i="1"/>
  <c r="BP47" i="7" s="1" a="1"/>
  <c r="BP47" i="7" s="1"/>
  <c r="BP48" i="7" s="1"/>
  <c r="V80" i="1"/>
  <c r="Y80" i="1" s="1"/>
  <c r="AE79" i="1" l="1"/>
  <c r="AC79" i="1"/>
  <c r="BP49" i="7" a="1"/>
  <c r="BP49" i="7" s="1"/>
  <c r="AB80" i="1"/>
  <c r="AC80" i="1" s="1"/>
  <c r="AN83" i="1"/>
  <c r="AJ83" i="1"/>
  <c r="AL83" i="1"/>
  <c r="G83" i="1"/>
  <c r="J83" i="1" s="1"/>
  <c r="P83" i="1" s="1"/>
  <c r="W83" i="1" s="1"/>
  <c r="AK83" i="1"/>
  <c r="H83" i="1"/>
  <c r="K83" i="1" s="1"/>
  <c r="Q83" i="1" s="1"/>
  <c r="X83" i="1" s="1"/>
  <c r="F83" i="1"/>
  <c r="I83" i="1" s="1"/>
  <c r="AM83" i="1"/>
  <c r="O82" i="1"/>
  <c r="L82" i="1"/>
  <c r="BR46" i="7" s="1" a="1"/>
  <c r="BR46" i="7" s="1"/>
  <c r="C85" i="1"/>
  <c r="E84" i="1"/>
  <c r="D84" i="1" s="1"/>
  <c r="V81" i="1"/>
  <c r="Y81" i="1" s="1"/>
  <c r="R81" i="1"/>
  <c r="BQ47" i="7" s="1" a="1"/>
  <c r="BQ47" i="7" s="1"/>
  <c r="BQ48" i="7" s="1"/>
  <c r="AF79" i="1" l="1"/>
  <c r="AO79" i="1" s="1"/>
  <c r="AE80" i="1"/>
  <c r="AD80" i="1"/>
  <c r="C86" i="1"/>
  <c r="E85" i="1"/>
  <c r="D85" i="1" s="1"/>
  <c r="V82" i="1"/>
  <c r="Y82" i="1" s="1"/>
  <c r="R82" i="1"/>
  <c r="BR47" i="7" s="1" a="1"/>
  <c r="BR47" i="7" s="1"/>
  <c r="BR48" i="7" s="1"/>
  <c r="O83" i="1"/>
  <c r="L83" i="1"/>
  <c r="BS46" i="7" s="1" a="1"/>
  <c r="BS46" i="7" s="1"/>
  <c r="AN84" i="1"/>
  <c r="H84" i="1"/>
  <c r="K84" i="1" s="1"/>
  <c r="Q84" i="1" s="1"/>
  <c r="X84" i="1" s="1"/>
  <c r="G84" i="1"/>
  <c r="J84" i="1" s="1"/>
  <c r="P84" i="1" s="1"/>
  <c r="W84" i="1" s="1"/>
  <c r="AM84" i="1"/>
  <c r="AL84" i="1"/>
  <c r="AK84" i="1"/>
  <c r="F84" i="1"/>
  <c r="I84" i="1" s="1"/>
  <c r="AJ84" i="1"/>
  <c r="BQ49" i="7" a="1"/>
  <c r="BQ49" i="7" s="1"/>
  <c r="AB81" i="1"/>
  <c r="AE81" i="1" s="1"/>
  <c r="AF80" i="1" l="1"/>
  <c r="AO80" i="1" s="1"/>
  <c r="C87" i="1"/>
  <c r="E86" i="1"/>
  <c r="D86" i="1" s="1"/>
  <c r="R83" i="1"/>
  <c r="BS47" i="7" s="1" a="1"/>
  <c r="BS47" i="7" s="1"/>
  <c r="BS48" i="7" s="1"/>
  <c r="V83" i="1"/>
  <c r="Y83" i="1" s="1"/>
  <c r="O84" i="1"/>
  <c r="L84" i="1"/>
  <c r="BT46" i="7" s="1" a="1"/>
  <c r="BT46" i="7" s="1"/>
  <c r="AN85" i="1"/>
  <c r="AL85" i="1"/>
  <c r="AK85" i="1"/>
  <c r="AJ85" i="1"/>
  <c r="G85" i="1"/>
  <c r="J85" i="1" s="1"/>
  <c r="P85" i="1" s="1"/>
  <c r="W85" i="1" s="1"/>
  <c r="AM85" i="1"/>
  <c r="H85" i="1"/>
  <c r="K85" i="1" s="1"/>
  <c r="Q85" i="1" s="1"/>
  <c r="X85" i="1" s="1"/>
  <c r="F85" i="1"/>
  <c r="I85" i="1" s="1"/>
  <c r="AD81" i="1"/>
  <c r="AC81" i="1"/>
  <c r="BR49" i="7" a="1"/>
  <c r="BR49" i="7" s="1"/>
  <c r="AB82" i="1"/>
  <c r="AF81" i="1" l="1"/>
  <c r="AO81" i="1" s="1"/>
  <c r="AC82" i="1"/>
  <c r="R84" i="1"/>
  <c r="BT47" i="7" s="1" a="1"/>
  <c r="BT47" i="7" s="1"/>
  <c r="BT48" i="7" s="1"/>
  <c r="V84" i="1"/>
  <c r="Y84" i="1" s="1"/>
  <c r="AE82" i="1"/>
  <c r="AN86" i="1"/>
  <c r="AJ86" i="1"/>
  <c r="AM86" i="1"/>
  <c r="H86" i="1"/>
  <c r="K86" i="1" s="1"/>
  <c r="Q86" i="1" s="1"/>
  <c r="X86" i="1" s="1"/>
  <c r="F86" i="1"/>
  <c r="I86" i="1" s="1"/>
  <c r="AK86" i="1"/>
  <c r="AL86" i="1"/>
  <c r="G86" i="1"/>
  <c r="J86" i="1" s="1"/>
  <c r="P86" i="1" s="1"/>
  <c r="W86" i="1" s="1"/>
  <c r="AD82" i="1"/>
  <c r="O85" i="1"/>
  <c r="L85" i="1"/>
  <c r="BU46" i="7" s="1" a="1"/>
  <c r="BU46" i="7" s="1"/>
  <c r="BS49" i="7" a="1"/>
  <c r="BS49" i="7" s="1"/>
  <c r="AB83" i="1"/>
  <c r="AD83" i="1" s="1"/>
  <c r="C88" i="1"/>
  <c r="E87" i="1"/>
  <c r="D87" i="1" s="1"/>
  <c r="AE83" i="1" l="1"/>
  <c r="AC83" i="1"/>
  <c r="AF82" i="1"/>
  <c r="AO82" i="1" s="1"/>
  <c r="O86" i="1"/>
  <c r="L86" i="1"/>
  <c r="BV46" i="7" s="1" a="1"/>
  <c r="BV46" i="7" s="1"/>
  <c r="R85" i="1"/>
  <c r="BU47" i="7" s="1" a="1"/>
  <c r="BU47" i="7" s="1"/>
  <c r="BU48" i="7" s="1"/>
  <c r="V85" i="1"/>
  <c r="Y85" i="1" s="1"/>
  <c r="AN87" i="1"/>
  <c r="G87" i="1"/>
  <c r="J87" i="1" s="1"/>
  <c r="P87" i="1" s="1"/>
  <c r="W87" i="1" s="1"/>
  <c r="AM87" i="1"/>
  <c r="F87" i="1"/>
  <c r="I87" i="1" s="1"/>
  <c r="AL87" i="1"/>
  <c r="AK87" i="1"/>
  <c r="AJ87" i="1"/>
  <c r="H87" i="1"/>
  <c r="K87" i="1" s="1"/>
  <c r="Q87" i="1" s="1"/>
  <c r="X87" i="1" s="1"/>
  <c r="BT49" i="7" a="1"/>
  <c r="BT49" i="7" s="1"/>
  <c r="AB84" i="1"/>
  <c r="AC84" i="1" s="1"/>
  <c r="C89" i="1"/>
  <c r="E88" i="1"/>
  <c r="D88" i="1" s="1"/>
  <c r="AF83" i="1" l="1"/>
  <c r="AO83" i="1" s="1"/>
  <c r="AD84" i="1"/>
  <c r="AE84" i="1"/>
  <c r="O87" i="1"/>
  <c r="L87" i="1"/>
  <c r="C90" i="1"/>
  <c r="E89" i="1"/>
  <c r="D89" i="1" s="1"/>
  <c r="AN88" i="1"/>
  <c r="AJ88" i="1"/>
  <c r="AL88" i="1"/>
  <c r="AK88" i="1"/>
  <c r="G88" i="1"/>
  <c r="J88" i="1" s="1"/>
  <c r="P88" i="1" s="1"/>
  <c r="W88" i="1" s="1"/>
  <c r="H88" i="1"/>
  <c r="K88" i="1" s="1"/>
  <c r="Q88" i="1" s="1"/>
  <c r="X88" i="1" s="1"/>
  <c r="F88" i="1"/>
  <c r="I88" i="1" s="1"/>
  <c r="AM88" i="1"/>
  <c r="BU49" i="7" a="1"/>
  <c r="BU49" i="7" s="1"/>
  <c r="AB85" i="1"/>
  <c r="V86" i="1"/>
  <c r="Y86" i="1" s="1"/>
  <c r="R86" i="1"/>
  <c r="BV47" i="7" s="1" a="1"/>
  <c r="BV47" i="7" s="1"/>
  <c r="BV48" i="7" s="1"/>
  <c r="AF84" i="1" l="1"/>
  <c r="AO84" i="1" s="1"/>
  <c r="BV49" i="7" a="1"/>
  <c r="BV49" i="7" s="1"/>
  <c r="AB86" i="1"/>
  <c r="AE86" i="1" s="1"/>
  <c r="AC85" i="1"/>
  <c r="AD85" i="1"/>
  <c r="AE85" i="1"/>
  <c r="AN89" i="1"/>
  <c r="H89" i="1"/>
  <c r="K89" i="1" s="1"/>
  <c r="Q89" i="1" s="1"/>
  <c r="X89" i="1" s="1"/>
  <c r="G89" i="1"/>
  <c r="J89" i="1" s="1"/>
  <c r="P89" i="1" s="1"/>
  <c r="W89" i="1" s="1"/>
  <c r="AM89" i="1"/>
  <c r="AL89" i="1"/>
  <c r="AK89" i="1"/>
  <c r="F89" i="1"/>
  <c r="I89" i="1" s="1"/>
  <c r="AJ89" i="1"/>
  <c r="C91" i="1"/>
  <c r="E90" i="1"/>
  <c r="D90" i="1" s="1"/>
  <c r="O88" i="1"/>
  <c r="L88" i="1"/>
  <c r="V87" i="1"/>
  <c r="Y87" i="1" s="1"/>
  <c r="R87" i="1"/>
  <c r="BW47" i="7" s="1" a="1"/>
  <c r="BW47" i="7" s="1"/>
  <c r="BW48" i="7" s="1"/>
  <c r="AF85" i="1" l="1"/>
  <c r="AO85" i="1" s="1"/>
  <c r="O89" i="1"/>
  <c r="L89" i="1"/>
  <c r="AC86" i="1"/>
  <c r="AN90" i="1"/>
  <c r="AL90" i="1"/>
  <c r="AK90" i="1"/>
  <c r="AJ90" i="1"/>
  <c r="G90" i="1"/>
  <c r="J90" i="1" s="1"/>
  <c r="P90" i="1" s="1"/>
  <c r="W90" i="1" s="1"/>
  <c r="F90" i="1"/>
  <c r="I90" i="1" s="1"/>
  <c r="AM90" i="1"/>
  <c r="H90" i="1"/>
  <c r="K90" i="1" s="1"/>
  <c r="Q90" i="1" s="1"/>
  <c r="X90" i="1" s="1"/>
  <c r="AD86" i="1"/>
  <c r="C92" i="1"/>
  <c r="E91" i="1"/>
  <c r="D91" i="1" s="1"/>
  <c r="BW49" i="7" a="1"/>
  <c r="BW49" i="7" s="1"/>
  <c r="AB87" i="1"/>
  <c r="AC87" i="1" s="1"/>
  <c r="V88" i="1"/>
  <c r="Y88" i="1" s="1"/>
  <c r="R88" i="1"/>
  <c r="BX47" i="7" s="1" a="1"/>
  <c r="BX47" i="7" s="1"/>
  <c r="BX48" i="7" s="1"/>
  <c r="AF86" i="1" l="1"/>
  <c r="AO86" i="1" s="1"/>
  <c r="AD87" i="1"/>
  <c r="AE87" i="1"/>
  <c r="C93" i="1"/>
  <c r="E92" i="1"/>
  <c r="D92" i="1" s="1"/>
  <c r="O90" i="1"/>
  <c r="L90" i="1"/>
  <c r="AN91" i="1"/>
  <c r="AJ91" i="1"/>
  <c r="AM91" i="1"/>
  <c r="H91" i="1"/>
  <c r="K91" i="1" s="1"/>
  <c r="Q91" i="1" s="1"/>
  <c r="X91" i="1" s="1"/>
  <c r="AL91" i="1"/>
  <c r="G91" i="1"/>
  <c r="J91" i="1" s="1"/>
  <c r="P91" i="1" s="1"/>
  <c r="W91" i="1" s="1"/>
  <c r="AK91" i="1"/>
  <c r="F91" i="1"/>
  <c r="I91" i="1" s="1"/>
  <c r="BX49" i="7" a="1"/>
  <c r="BX49" i="7" s="1"/>
  <c r="AB88" i="1"/>
  <c r="AC88" i="1" s="1"/>
  <c r="V89" i="1"/>
  <c r="Y89" i="1" s="1"/>
  <c r="R89" i="1"/>
  <c r="BY47" i="7" s="1" a="1"/>
  <c r="BY47" i="7" s="1"/>
  <c r="BY48" i="7" s="1"/>
  <c r="AF87" i="1" l="1"/>
  <c r="AO87" i="1" s="1"/>
  <c r="BY49" i="7" a="1"/>
  <c r="BY49" i="7" s="1"/>
  <c r="AB89" i="1"/>
  <c r="AC89" i="1" s="1"/>
  <c r="AD88" i="1"/>
  <c r="AE88" i="1"/>
  <c r="O91" i="1"/>
  <c r="L91" i="1"/>
  <c r="AN92" i="1"/>
  <c r="G92" i="1"/>
  <c r="J92" i="1" s="1"/>
  <c r="P92" i="1" s="1"/>
  <c r="W92" i="1" s="1"/>
  <c r="AM92" i="1"/>
  <c r="F92" i="1"/>
  <c r="I92" i="1" s="1"/>
  <c r="AL92" i="1"/>
  <c r="AJ92" i="1"/>
  <c r="H92" i="1"/>
  <c r="K92" i="1" s="1"/>
  <c r="Q92" i="1" s="1"/>
  <c r="X92" i="1" s="1"/>
  <c r="AK92" i="1"/>
  <c r="R90" i="1"/>
  <c r="BZ47" i="7" s="1" a="1"/>
  <c r="BZ47" i="7" s="1"/>
  <c r="BZ48" i="7" s="1"/>
  <c r="V90" i="1"/>
  <c r="Y90" i="1" s="1"/>
  <c r="C94" i="1"/>
  <c r="E93" i="1"/>
  <c r="D93" i="1" s="1"/>
  <c r="AF88" i="1" l="1"/>
  <c r="AO88" i="1" s="1"/>
  <c r="AE89" i="1"/>
  <c r="AD89" i="1"/>
  <c r="C95" i="1"/>
  <c r="E94" i="1"/>
  <c r="D94" i="1" s="1"/>
  <c r="R91" i="1"/>
  <c r="CA47" i="7" s="1" a="1"/>
  <c r="CA47" i="7" s="1"/>
  <c r="CA48" i="7" s="1"/>
  <c r="V91" i="1"/>
  <c r="Y91" i="1" s="1"/>
  <c r="O92" i="1"/>
  <c r="L92" i="1"/>
  <c r="AN93" i="1"/>
  <c r="AJ93" i="1"/>
  <c r="AL93" i="1"/>
  <c r="AM93" i="1"/>
  <c r="H93" i="1"/>
  <c r="K93" i="1" s="1"/>
  <c r="Q93" i="1" s="1"/>
  <c r="X93" i="1" s="1"/>
  <c r="F93" i="1"/>
  <c r="I93" i="1" s="1"/>
  <c r="AK93" i="1"/>
  <c r="G93" i="1"/>
  <c r="J93" i="1" s="1"/>
  <c r="P93" i="1" s="1"/>
  <c r="W93" i="1" s="1"/>
  <c r="BZ49" i="7" a="1"/>
  <c r="BZ49" i="7" s="1"/>
  <c r="AB90" i="1"/>
  <c r="AC90" i="1" s="1"/>
  <c r="AF89" i="1" l="1"/>
  <c r="AO89" i="1" s="1"/>
  <c r="AE90" i="1"/>
  <c r="V92" i="1"/>
  <c r="Y92" i="1" s="1"/>
  <c r="R92" i="1"/>
  <c r="CB47" i="7" s="1" a="1"/>
  <c r="CB47" i="7" s="1"/>
  <c r="CB48" i="7" s="1"/>
  <c r="O93" i="1"/>
  <c r="L93" i="1"/>
  <c r="AN94" i="1"/>
  <c r="H94" i="1"/>
  <c r="K94" i="1" s="1"/>
  <c r="Q94" i="1" s="1"/>
  <c r="X94" i="1" s="1"/>
  <c r="G94" i="1"/>
  <c r="J94" i="1" s="1"/>
  <c r="P94" i="1" s="1"/>
  <c r="W94" i="1" s="1"/>
  <c r="AL94" i="1"/>
  <c r="AK94" i="1"/>
  <c r="F94" i="1"/>
  <c r="I94" i="1" s="1"/>
  <c r="AJ94" i="1"/>
  <c r="AM94" i="1"/>
  <c r="AD90" i="1"/>
  <c r="CA49" i="7" a="1"/>
  <c r="CA49" i="7" s="1"/>
  <c r="AB91" i="1"/>
  <c r="C96" i="1"/>
  <c r="E95" i="1"/>
  <c r="D95" i="1" s="1"/>
  <c r="AF90" i="1" l="1"/>
  <c r="AO90" i="1" s="1"/>
  <c r="G95" i="1"/>
  <c r="J95" i="1" s="1"/>
  <c r="P95" i="1" s="1"/>
  <c r="W95" i="1" s="1"/>
  <c r="F95" i="1"/>
  <c r="I95" i="1" s="1"/>
  <c r="H95" i="1"/>
  <c r="K95" i="1" s="1"/>
  <c r="Q95" i="1" s="1"/>
  <c r="X95" i="1" s="1"/>
  <c r="AC91" i="1"/>
  <c r="V93" i="1"/>
  <c r="Y93" i="1" s="1"/>
  <c r="R93" i="1"/>
  <c r="CC47" i="7" s="1" a="1"/>
  <c r="CC47" i="7" s="1"/>
  <c r="CC48" i="7" s="1"/>
  <c r="O94" i="1"/>
  <c r="L94" i="1"/>
  <c r="AD91" i="1"/>
  <c r="AE91" i="1"/>
  <c r="CB49" i="7" a="1"/>
  <c r="CB49" i="7" s="1"/>
  <c r="AB92" i="1"/>
  <c r="AC92" i="1" s="1"/>
  <c r="E96" i="1"/>
  <c r="D96" i="1" s="1"/>
  <c r="C97" i="1"/>
  <c r="AE92" i="1" l="1"/>
  <c r="AD92" i="1"/>
  <c r="AF91" i="1"/>
  <c r="AO91" i="1" s="1"/>
  <c r="F96" i="1"/>
  <c r="I96" i="1" s="1"/>
  <c r="H96" i="1"/>
  <c r="K96" i="1" s="1"/>
  <c r="Q96" i="1" s="1"/>
  <c r="X96" i="1" s="1"/>
  <c r="G96" i="1"/>
  <c r="J96" i="1" s="1"/>
  <c r="P96" i="1" s="1"/>
  <c r="W96" i="1" s="1"/>
  <c r="O95" i="1"/>
  <c r="L95" i="1"/>
  <c r="E97" i="1"/>
  <c r="D97" i="1" s="1"/>
  <c r="C98" i="1"/>
  <c r="V94" i="1"/>
  <c r="Y94" i="1" s="1"/>
  <c r="R94" i="1"/>
  <c r="CD47" i="7" s="1" a="1"/>
  <c r="CD47" i="7" s="1"/>
  <c r="CD48" i="7" s="1"/>
  <c r="CC49" i="7" a="1"/>
  <c r="CC49" i="7" s="1"/>
  <c r="AB93" i="1"/>
  <c r="AC93" i="1" s="1"/>
  <c r="AF92" i="1" l="1"/>
  <c r="AO92" i="1" s="1"/>
  <c r="AD93" i="1"/>
  <c r="CD49" i="7" a="1"/>
  <c r="CD49" i="7" s="1"/>
  <c r="AB94" i="1"/>
  <c r="AC94" i="1" s="1"/>
  <c r="AE93" i="1"/>
  <c r="F97" i="1"/>
  <c r="I97" i="1" s="1"/>
  <c r="H97" i="1"/>
  <c r="K97" i="1" s="1"/>
  <c r="Q97" i="1" s="1"/>
  <c r="X97" i="1" s="1"/>
  <c r="G97" i="1"/>
  <c r="J97" i="1" s="1"/>
  <c r="P97" i="1" s="1"/>
  <c r="W97" i="1" s="1"/>
  <c r="V95" i="1"/>
  <c r="Y95" i="1" s="1"/>
  <c r="CE49" i="7" s="1" a="1"/>
  <c r="CE49" i="7" s="1"/>
  <c r="R95" i="1"/>
  <c r="CE47" i="7" s="1" a="1"/>
  <c r="CE47" i="7" s="1"/>
  <c r="CE48" i="7" s="1"/>
  <c r="C99" i="1"/>
  <c r="E98" i="1"/>
  <c r="D98" i="1" s="1"/>
  <c r="O96" i="1"/>
  <c r="V96" i="1" s="1"/>
  <c r="Y96" i="1" s="1"/>
  <c r="CF49" i="7" s="1" a="1"/>
  <c r="CF49" i="7" s="1"/>
  <c r="L96" i="1"/>
  <c r="AF93" i="1" l="1"/>
  <c r="AO93" i="1" s="1"/>
  <c r="AD94" i="1"/>
  <c r="H98" i="1"/>
  <c r="K98" i="1" s="1"/>
  <c r="Q98" i="1" s="1"/>
  <c r="X98" i="1" s="1"/>
  <c r="G98" i="1"/>
  <c r="J98" i="1" s="1"/>
  <c r="P98" i="1" s="1"/>
  <c r="W98" i="1" s="1"/>
  <c r="F98" i="1"/>
  <c r="I98" i="1" s="1"/>
  <c r="AE94" i="1"/>
  <c r="C100" i="1"/>
  <c r="E99" i="1"/>
  <c r="D99" i="1" s="1"/>
  <c r="L97" i="1"/>
  <c r="O97" i="1"/>
  <c r="V97" i="1" s="1"/>
  <c r="Y97" i="1" s="1"/>
  <c r="CG49" i="7" s="1" a="1"/>
  <c r="CG49" i="7" s="1"/>
  <c r="AF94" i="1" l="1"/>
  <c r="AO94" i="1" s="1"/>
  <c r="H99" i="1"/>
  <c r="K99" i="1" s="1"/>
  <c r="Q99" i="1" s="1"/>
  <c r="X99" i="1" s="1"/>
  <c r="G99" i="1"/>
  <c r="J99" i="1" s="1"/>
  <c r="P99" i="1" s="1"/>
  <c r="W99" i="1" s="1"/>
  <c r="F99" i="1"/>
  <c r="I99" i="1" s="1"/>
  <c r="C101" i="1"/>
  <c r="E100" i="1"/>
  <c r="D100" i="1" s="1"/>
  <c r="O98" i="1"/>
  <c r="V98" i="1" s="1"/>
  <c r="Y98" i="1" s="1"/>
  <c r="CH49" i="7" s="1" a="1"/>
  <c r="CH49" i="7" s="1"/>
  <c r="L98" i="1"/>
  <c r="H100" i="1" l="1"/>
  <c r="K100" i="1" s="1"/>
  <c r="Q100" i="1" s="1"/>
  <c r="X100" i="1" s="1"/>
  <c r="G100" i="1"/>
  <c r="J100" i="1" s="1"/>
  <c r="P100" i="1" s="1"/>
  <c r="W100" i="1" s="1"/>
  <c r="F100" i="1"/>
  <c r="I100" i="1" s="1"/>
  <c r="C102" i="1"/>
  <c r="E101" i="1"/>
  <c r="D101" i="1" s="1"/>
  <c r="O99" i="1"/>
  <c r="V99" i="1" s="1"/>
  <c r="Y99" i="1" s="1"/>
  <c r="CI49" i="7" s="1" a="1"/>
  <c r="CI49" i="7" s="1"/>
  <c r="L99" i="1"/>
  <c r="H101" i="1" l="1"/>
  <c r="K101" i="1" s="1"/>
  <c r="Q101" i="1" s="1"/>
  <c r="X101" i="1" s="1"/>
  <c r="G101" i="1"/>
  <c r="J101" i="1" s="1"/>
  <c r="P101" i="1" s="1"/>
  <c r="W101" i="1" s="1"/>
  <c r="F101" i="1"/>
  <c r="I101" i="1" s="1"/>
  <c r="E102" i="1"/>
  <c r="D102" i="1" s="1"/>
  <c r="C103" i="1"/>
  <c r="L100" i="1"/>
  <c r="O100" i="1"/>
  <c r="V100" i="1" s="1"/>
  <c r="Y100" i="1" s="1"/>
  <c r="CJ49" i="7" s="1" a="1"/>
  <c r="CJ49" i="7" s="1"/>
  <c r="C104" i="1" l="1"/>
  <c r="E103" i="1"/>
  <c r="D103" i="1" s="1"/>
  <c r="F102" i="1"/>
  <c r="I102" i="1" s="1"/>
  <c r="G102" i="1"/>
  <c r="J102" i="1" s="1"/>
  <c r="P102" i="1" s="1"/>
  <c r="W102" i="1" s="1"/>
  <c r="H102" i="1"/>
  <c r="K102" i="1" s="1"/>
  <c r="Q102" i="1" s="1"/>
  <c r="X102" i="1" s="1"/>
  <c r="O101" i="1"/>
  <c r="V101" i="1" s="1"/>
  <c r="Y101" i="1" s="1"/>
  <c r="CK49" i="7" s="1" a="1"/>
  <c r="CK49" i="7" s="1"/>
  <c r="L101" i="1"/>
  <c r="H103" i="1" l="1"/>
  <c r="K103" i="1" s="1"/>
  <c r="Q103" i="1" s="1"/>
  <c r="X103" i="1" s="1"/>
  <c r="G103" i="1"/>
  <c r="J103" i="1" s="1"/>
  <c r="P103" i="1" s="1"/>
  <c r="W103" i="1" s="1"/>
  <c r="F103" i="1"/>
  <c r="I103" i="1" s="1"/>
  <c r="O102" i="1"/>
  <c r="V102" i="1" s="1"/>
  <c r="Y102" i="1" s="1"/>
  <c r="CL49" i="7" s="1" a="1"/>
  <c r="CL49" i="7" s="1"/>
  <c r="L102" i="1"/>
  <c r="E104" i="1"/>
  <c r="D104" i="1" s="1"/>
  <c r="C105" i="1"/>
  <c r="H104" i="1" l="1"/>
  <c r="K104" i="1" s="1"/>
  <c r="Q104" i="1" s="1"/>
  <c r="X104" i="1" s="1"/>
  <c r="G104" i="1"/>
  <c r="J104" i="1" s="1"/>
  <c r="P104" i="1" s="1"/>
  <c r="W104" i="1" s="1"/>
  <c r="F104" i="1"/>
  <c r="I104" i="1" s="1"/>
  <c r="E105" i="1"/>
  <c r="D105" i="1" s="1"/>
  <c r="C106" i="1"/>
  <c r="O103" i="1"/>
  <c r="V103" i="1" s="1"/>
  <c r="Y103" i="1" s="1"/>
  <c r="CM49" i="7" s="1" a="1"/>
  <c r="CM49" i="7" s="1"/>
  <c r="L103" i="1"/>
  <c r="C107" i="1" l="1"/>
  <c r="E106" i="1"/>
  <c r="D106" i="1" s="1"/>
  <c r="G105" i="1"/>
  <c r="J105" i="1" s="1"/>
  <c r="P105" i="1" s="1"/>
  <c r="W105" i="1" s="1"/>
  <c r="H105" i="1"/>
  <c r="K105" i="1" s="1"/>
  <c r="Q105" i="1" s="1"/>
  <c r="X105" i="1" s="1"/>
  <c r="F105" i="1"/>
  <c r="I105" i="1" s="1"/>
  <c r="L104" i="1"/>
  <c r="O104" i="1"/>
  <c r="V104" i="1" s="1"/>
  <c r="Y104" i="1" s="1"/>
  <c r="CN49" i="7" s="1" a="1"/>
  <c r="CN49" i="7" s="1"/>
  <c r="L105" i="1" l="1"/>
  <c r="O105" i="1"/>
  <c r="V105" i="1" s="1"/>
  <c r="Y105" i="1" s="1"/>
  <c r="CO49" i="7" s="1" a="1"/>
  <c r="CO49" i="7" s="1"/>
  <c r="H106" i="1"/>
  <c r="K106" i="1" s="1"/>
  <c r="Q106" i="1" s="1"/>
  <c r="X106" i="1" s="1"/>
  <c r="G106" i="1"/>
  <c r="J106" i="1" s="1"/>
  <c r="P106" i="1" s="1"/>
  <c r="W106" i="1" s="1"/>
  <c r="F106" i="1"/>
  <c r="I106" i="1" s="1"/>
  <c r="C108" i="1"/>
  <c r="E107" i="1"/>
  <c r="D107" i="1" s="1"/>
  <c r="E108" i="1" l="1"/>
  <c r="D108" i="1" s="1"/>
  <c r="C109" i="1"/>
  <c r="H107" i="1"/>
  <c r="K107" i="1" s="1"/>
  <c r="Q107" i="1" s="1"/>
  <c r="X107" i="1" s="1"/>
  <c r="G107" i="1"/>
  <c r="J107" i="1" s="1"/>
  <c r="P107" i="1" s="1"/>
  <c r="W107" i="1" s="1"/>
  <c r="F107" i="1"/>
  <c r="I107" i="1" s="1"/>
  <c r="L106" i="1"/>
  <c r="O106" i="1"/>
  <c r="V106" i="1" s="1"/>
  <c r="Y106" i="1" s="1"/>
  <c r="CP49" i="7" s="1" a="1"/>
  <c r="CP49" i="7" s="1"/>
  <c r="O107" i="1" l="1"/>
  <c r="V107" i="1" s="1"/>
  <c r="Y107" i="1" s="1"/>
  <c r="CQ49" i="7" s="1" a="1"/>
  <c r="CQ49" i="7" s="1"/>
  <c r="L107" i="1"/>
  <c r="E109" i="1"/>
  <c r="D109" i="1" s="1"/>
  <c r="C110" i="1"/>
  <c r="G108" i="1"/>
  <c r="J108" i="1" s="1"/>
  <c r="P108" i="1" s="1"/>
  <c r="W108" i="1" s="1"/>
  <c r="F108" i="1"/>
  <c r="I108" i="1" s="1"/>
  <c r="H108" i="1"/>
  <c r="K108" i="1" s="1"/>
  <c r="Q108" i="1" s="1"/>
  <c r="X108" i="1" s="1"/>
  <c r="O108" i="1" l="1"/>
  <c r="V108" i="1" s="1"/>
  <c r="Y108" i="1" s="1"/>
  <c r="CR49" i="7" s="1" a="1"/>
  <c r="CR49" i="7" s="1"/>
  <c r="L108" i="1"/>
  <c r="C111" i="1"/>
  <c r="E110" i="1"/>
  <c r="D110" i="1" s="1"/>
  <c r="G109" i="1"/>
  <c r="J109" i="1" s="1"/>
  <c r="P109" i="1" s="1"/>
  <c r="W109" i="1" s="1"/>
  <c r="H109" i="1"/>
  <c r="K109" i="1" s="1"/>
  <c r="Q109" i="1" s="1"/>
  <c r="X109" i="1" s="1"/>
  <c r="F109" i="1"/>
  <c r="I109" i="1" s="1"/>
  <c r="E111" i="1" l="1"/>
  <c r="D111" i="1" s="1"/>
  <c r="C112" i="1"/>
  <c r="O109" i="1"/>
  <c r="V109" i="1" s="1"/>
  <c r="Y109" i="1" s="1"/>
  <c r="CS49" i="7" s="1" a="1"/>
  <c r="CS49" i="7" s="1"/>
  <c r="L109" i="1"/>
  <c r="G110" i="1"/>
  <c r="J110" i="1" s="1"/>
  <c r="P110" i="1" s="1"/>
  <c r="W110" i="1" s="1"/>
  <c r="F110" i="1"/>
  <c r="I110" i="1" s="1"/>
  <c r="H110" i="1"/>
  <c r="K110" i="1" s="1"/>
  <c r="Q110" i="1" s="1"/>
  <c r="X110" i="1" s="1"/>
  <c r="O110" i="1" l="1"/>
  <c r="V110" i="1" s="1"/>
  <c r="Y110" i="1" s="1"/>
  <c r="CT49" i="7" s="1" a="1"/>
  <c r="CT49" i="7" s="1"/>
  <c r="L110" i="1"/>
  <c r="C113" i="1"/>
  <c r="E112" i="1"/>
  <c r="D112" i="1" s="1"/>
  <c r="H111" i="1"/>
  <c r="K111" i="1" s="1"/>
  <c r="Q111" i="1" s="1"/>
  <c r="X111" i="1" s="1"/>
  <c r="G111" i="1"/>
  <c r="J111" i="1" s="1"/>
  <c r="P111" i="1" s="1"/>
  <c r="W111" i="1" s="1"/>
  <c r="F111" i="1"/>
  <c r="I111" i="1" s="1"/>
  <c r="H112" i="1" l="1"/>
  <c r="K112" i="1" s="1"/>
  <c r="Q112" i="1" s="1"/>
  <c r="X112" i="1" s="1"/>
  <c r="G112" i="1"/>
  <c r="J112" i="1" s="1"/>
  <c r="P112" i="1" s="1"/>
  <c r="W112" i="1" s="1"/>
  <c r="F112" i="1"/>
  <c r="I112" i="1" s="1"/>
  <c r="O111" i="1"/>
  <c r="V111" i="1" s="1"/>
  <c r="Y111" i="1" s="1"/>
  <c r="CU49" i="7" s="1" a="1"/>
  <c r="CU49" i="7" s="1"/>
  <c r="L111" i="1"/>
  <c r="E113" i="1"/>
  <c r="D113" i="1" s="1"/>
  <c r="C114" i="1"/>
  <c r="F113" i="1" l="1"/>
  <c r="I113" i="1" s="1"/>
  <c r="H113" i="1"/>
  <c r="K113" i="1" s="1"/>
  <c r="Q113" i="1" s="1"/>
  <c r="X113" i="1" s="1"/>
  <c r="G113" i="1"/>
  <c r="J113" i="1" s="1"/>
  <c r="P113" i="1" s="1"/>
  <c r="W113" i="1" s="1"/>
  <c r="E114" i="1"/>
  <c r="D114" i="1" s="1"/>
  <c r="C115" i="1"/>
  <c r="O112" i="1"/>
  <c r="V112" i="1" s="1"/>
  <c r="Y112" i="1" s="1"/>
  <c r="CV49" i="7" s="1" a="1"/>
  <c r="CV49" i="7" s="1"/>
  <c r="L112" i="1"/>
  <c r="C116" i="1" l="1"/>
  <c r="E115" i="1"/>
  <c r="D115" i="1" s="1"/>
  <c r="H114" i="1"/>
  <c r="K114" i="1" s="1"/>
  <c r="Q114" i="1" s="1"/>
  <c r="X114" i="1" s="1"/>
  <c r="G114" i="1"/>
  <c r="J114" i="1" s="1"/>
  <c r="P114" i="1" s="1"/>
  <c r="W114" i="1" s="1"/>
  <c r="F114" i="1"/>
  <c r="I114" i="1" s="1"/>
  <c r="O113" i="1"/>
  <c r="V113" i="1" s="1"/>
  <c r="Y113" i="1" s="1"/>
  <c r="CW49" i="7" s="1" a="1"/>
  <c r="CW49" i="7" s="1"/>
  <c r="L113" i="1"/>
  <c r="G115" i="1" l="1"/>
  <c r="J115" i="1" s="1"/>
  <c r="P115" i="1" s="1"/>
  <c r="W115" i="1" s="1"/>
  <c r="H115" i="1"/>
  <c r="K115" i="1" s="1"/>
  <c r="Q115" i="1" s="1"/>
  <c r="X115" i="1" s="1"/>
  <c r="F115" i="1"/>
  <c r="I115" i="1" s="1"/>
  <c r="O114" i="1"/>
  <c r="V114" i="1" s="1"/>
  <c r="Y114" i="1" s="1"/>
  <c r="CX49" i="7" s="1" a="1"/>
  <c r="CX49" i="7" s="1"/>
  <c r="L114" i="1"/>
  <c r="E116" i="1"/>
  <c r="D116" i="1" s="1"/>
  <c r="C117" i="1"/>
  <c r="C118" i="1" l="1"/>
  <c r="E117" i="1"/>
  <c r="D117" i="1" s="1"/>
  <c r="G116" i="1"/>
  <c r="J116" i="1" s="1"/>
  <c r="P116" i="1" s="1"/>
  <c r="W116" i="1" s="1"/>
  <c r="F116" i="1"/>
  <c r="I116" i="1" s="1"/>
  <c r="H116" i="1"/>
  <c r="K116" i="1" s="1"/>
  <c r="Q116" i="1" s="1"/>
  <c r="X116" i="1" s="1"/>
  <c r="O115" i="1"/>
  <c r="V115" i="1" s="1"/>
  <c r="Y115" i="1" s="1"/>
  <c r="CY49" i="7" s="1" a="1"/>
  <c r="CY49" i="7" s="1"/>
  <c r="L115" i="1"/>
  <c r="O116" i="1" l="1"/>
  <c r="V116" i="1" s="1"/>
  <c r="Y116" i="1" s="1"/>
  <c r="CZ49" i="7" s="1" a="1"/>
  <c r="CZ49" i="7" s="1"/>
  <c r="L116" i="1"/>
  <c r="H117" i="1"/>
  <c r="K117" i="1" s="1"/>
  <c r="Q117" i="1" s="1"/>
  <c r="X117" i="1" s="1"/>
  <c r="F117" i="1"/>
  <c r="I117" i="1" s="1"/>
  <c r="G117" i="1"/>
  <c r="J117" i="1" s="1"/>
  <c r="P117" i="1" s="1"/>
  <c r="W117" i="1" s="1"/>
  <c r="E118" i="1"/>
  <c r="D118" i="1" s="1"/>
  <c r="C119" i="1"/>
  <c r="H118" i="1" l="1"/>
  <c r="K118" i="1" s="1"/>
  <c r="Q118" i="1" s="1"/>
  <c r="X118" i="1" s="1"/>
  <c r="F118" i="1"/>
  <c r="I118" i="1" s="1"/>
  <c r="G118" i="1"/>
  <c r="J118" i="1" s="1"/>
  <c r="P118" i="1" s="1"/>
  <c r="W118" i="1" s="1"/>
  <c r="E119" i="1"/>
  <c r="D119" i="1" s="1"/>
  <c r="C120" i="1"/>
  <c r="L117" i="1"/>
  <c r="O117" i="1"/>
  <c r="V117" i="1" s="1"/>
  <c r="Y117" i="1" s="1"/>
  <c r="DA49" i="7" s="1" a="1"/>
  <c r="DA49" i="7" s="1"/>
  <c r="C121" i="1" l="1"/>
  <c r="E120" i="1"/>
  <c r="D120" i="1" s="1"/>
  <c r="H119" i="1"/>
  <c r="K119" i="1" s="1"/>
  <c r="Q119" i="1" s="1"/>
  <c r="X119" i="1" s="1"/>
  <c r="G119" i="1"/>
  <c r="J119" i="1" s="1"/>
  <c r="P119" i="1" s="1"/>
  <c r="W119" i="1" s="1"/>
  <c r="F119" i="1"/>
  <c r="I119" i="1" s="1"/>
  <c r="O118" i="1"/>
  <c r="V118" i="1" s="1"/>
  <c r="Y118" i="1" s="1"/>
  <c r="DB49" i="7" s="1" a="1"/>
  <c r="DB49" i="7" s="1"/>
  <c r="L118" i="1"/>
  <c r="G120" i="1" l="1"/>
  <c r="J120" i="1" s="1"/>
  <c r="P120" i="1" s="1"/>
  <c r="W120" i="1" s="1"/>
  <c r="H120" i="1"/>
  <c r="K120" i="1" s="1"/>
  <c r="Q120" i="1" s="1"/>
  <c r="X120" i="1" s="1"/>
  <c r="F120" i="1"/>
  <c r="I120" i="1" s="1"/>
  <c r="O119" i="1"/>
  <c r="V119" i="1" s="1"/>
  <c r="Y119" i="1" s="1"/>
  <c r="DC49" i="7" s="1" a="1"/>
  <c r="DC49" i="7" s="1"/>
  <c r="L119" i="1"/>
  <c r="E121" i="1"/>
  <c r="D121" i="1" s="1"/>
  <c r="C122" i="1"/>
  <c r="C123" i="1" l="1"/>
  <c r="E122" i="1"/>
  <c r="D122" i="1" s="1"/>
  <c r="O120" i="1"/>
  <c r="V120" i="1" s="1"/>
  <c r="Y120" i="1" s="1"/>
  <c r="DD49" i="7" s="1" a="1"/>
  <c r="DD49" i="7" s="1"/>
  <c r="L120" i="1"/>
  <c r="F121" i="1"/>
  <c r="I121" i="1" s="1"/>
  <c r="H121" i="1"/>
  <c r="K121" i="1" s="1"/>
  <c r="Q121" i="1" s="1"/>
  <c r="X121" i="1" s="1"/>
  <c r="G121" i="1"/>
  <c r="J121" i="1" s="1"/>
  <c r="P121" i="1" s="1"/>
  <c r="W121" i="1" s="1"/>
  <c r="O121" i="1" l="1"/>
  <c r="V121" i="1" s="1"/>
  <c r="Y121" i="1" s="1"/>
  <c r="DE49" i="7" s="1" a="1"/>
  <c r="DE49" i="7" s="1"/>
  <c r="L121" i="1"/>
  <c r="H122" i="1"/>
  <c r="K122" i="1" s="1"/>
  <c r="Q122" i="1" s="1"/>
  <c r="X122" i="1" s="1"/>
  <c r="G122" i="1"/>
  <c r="J122" i="1" s="1"/>
  <c r="P122" i="1" s="1"/>
  <c r="W122" i="1" s="1"/>
  <c r="F122" i="1"/>
  <c r="I122" i="1" s="1"/>
  <c r="C124" i="1"/>
  <c r="E123" i="1"/>
  <c r="D123" i="1" s="1"/>
  <c r="G123" i="1" l="1"/>
  <c r="J123" i="1" s="1"/>
  <c r="P123" i="1" s="1"/>
  <c r="W123" i="1" s="1"/>
  <c r="F123" i="1"/>
  <c r="I123" i="1" s="1"/>
  <c r="H123" i="1"/>
  <c r="K123" i="1" s="1"/>
  <c r="Q123" i="1" s="1"/>
  <c r="X123" i="1" s="1"/>
  <c r="O122" i="1"/>
  <c r="V122" i="1" s="1"/>
  <c r="Y122" i="1" s="1"/>
  <c r="L122" i="1"/>
  <c r="E124" i="1"/>
  <c r="D124" i="1" s="1"/>
  <c r="C125" i="1"/>
  <c r="H124" i="1" l="1"/>
  <c r="K124" i="1" s="1"/>
  <c r="Q124" i="1" s="1"/>
  <c r="X124" i="1" s="1"/>
  <c r="G124" i="1"/>
  <c r="J124" i="1" s="1"/>
  <c r="P124" i="1" s="1"/>
  <c r="W124" i="1" s="1"/>
  <c r="F124" i="1"/>
  <c r="I124" i="1" s="1"/>
  <c r="C126" i="1"/>
  <c r="E125" i="1"/>
  <c r="D125" i="1" s="1"/>
  <c r="O123" i="1"/>
  <c r="V123" i="1" s="1"/>
  <c r="Y123" i="1" s="1"/>
  <c r="L123" i="1"/>
  <c r="G125" i="1" l="1"/>
  <c r="J125" i="1" s="1"/>
  <c r="P125" i="1" s="1"/>
  <c r="W125" i="1" s="1"/>
  <c r="H125" i="1"/>
  <c r="K125" i="1" s="1"/>
  <c r="Q125" i="1" s="1"/>
  <c r="X125" i="1" s="1"/>
  <c r="F125" i="1"/>
  <c r="I125" i="1" s="1"/>
  <c r="E126" i="1"/>
  <c r="D126" i="1" s="1"/>
  <c r="C127" i="1"/>
  <c r="O124" i="1"/>
  <c r="V124" i="1" s="1"/>
  <c r="Y124" i="1" s="1"/>
  <c r="L124" i="1"/>
  <c r="C128" i="1" l="1"/>
  <c r="E127" i="1"/>
  <c r="D127" i="1" s="1"/>
  <c r="L125" i="1"/>
  <c r="O125" i="1"/>
  <c r="V125" i="1" s="1"/>
  <c r="Y125" i="1" s="1"/>
  <c r="H126" i="1"/>
  <c r="K126" i="1" s="1"/>
  <c r="Q126" i="1" s="1"/>
  <c r="X126" i="1" s="1"/>
  <c r="G126" i="1"/>
  <c r="J126" i="1" s="1"/>
  <c r="P126" i="1" s="1"/>
  <c r="W126" i="1" s="1"/>
  <c r="F126" i="1"/>
  <c r="I126" i="1" s="1"/>
  <c r="O126" i="1" l="1"/>
  <c r="V126" i="1" s="1"/>
  <c r="Y126" i="1" s="1"/>
  <c r="L126" i="1"/>
  <c r="H127" i="1"/>
  <c r="K127" i="1" s="1"/>
  <c r="Q127" i="1" s="1"/>
  <c r="X127" i="1" s="1"/>
  <c r="G127" i="1"/>
  <c r="J127" i="1" s="1"/>
  <c r="P127" i="1" s="1"/>
  <c r="W127" i="1" s="1"/>
  <c r="F127" i="1"/>
  <c r="I127" i="1" s="1"/>
  <c r="C129" i="1"/>
  <c r="E128" i="1"/>
  <c r="D128" i="1" s="1"/>
  <c r="H128" i="1" l="1"/>
  <c r="K128" i="1" s="1"/>
  <c r="Q128" i="1" s="1"/>
  <c r="X128" i="1" s="1"/>
  <c r="G128" i="1"/>
  <c r="J128" i="1" s="1"/>
  <c r="P128" i="1" s="1"/>
  <c r="W128" i="1" s="1"/>
  <c r="F128" i="1"/>
  <c r="I128" i="1" s="1"/>
  <c r="E129" i="1"/>
  <c r="D129" i="1" s="1"/>
  <c r="C130" i="1"/>
  <c r="O127" i="1"/>
  <c r="V127" i="1" s="1"/>
  <c r="Y127" i="1" s="1"/>
  <c r="L127" i="1"/>
  <c r="C131" i="1" l="1"/>
  <c r="E130" i="1"/>
  <c r="D130" i="1" s="1"/>
  <c r="G129" i="1"/>
  <c r="J129" i="1" s="1"/>
  <c r="P129" i="1" s="1"/>
  <c r="W129" i="1" s="1"/>
  <c r="F129" i="1"/>
  <c r="I129" i="1" s="1"/>
  <c r="H129" i="1"/>
  <c r="K129" i="1" s="1"/>
  <c r="Q129" i="1" s="1"/>
  <c r="X129" i="1" s="1"/>
  <c r="O128" i="1"/>
  <c r="V128" i="1" s="1"/>
  <c r="Y128" i="1" s="1"/>
  <c r="L128" i="1"/>
  <c r="L129" i="1" l="1"/>
  <c r="O129" i="1"/>
  <c r="V129" i="1" s="1"/>
  <c r="Y129" i="1" s="1"/>
  <c r="G130" i="1"/>
  <c r="J130" i="1" s="1"/>
  <c r="P130" i="1" s="1"/>
  <c r="W130" i="1" s="1"/>
  <c r="F130" i="1"/>
  <c r="I130" i="1" s="1"/>
  <c r="H130" i="1"/>
  <c r="K130" i="1" s="1"/>
  <c r="Q130" i="1" s="1"/>
  <c r="X130" i="1" s="1"/>
  <c r="C132" i="1"/>
  <c r="E131" i="1"/>
  <c r="D131" i="1" s="1"/>
  <c r="C133" i="1" l="1"/>
  <c r="E132" i="1"/>
  <c r="D132" i="1" s="1"/>
  <c r="F131" i="1"/>
  <c r="I131" i="1" s="1"/>
  <c r="H131" i="1"/>
  <c r="K131" i="1" s="1"/>
  <c r="Q131" i="1" s="1"/>
  <c r="X131" i="1" s="1"/>
  <c r="G131" i="1"/>
  <c r="J131" i="1" s="1"/>
  <c r="P131" i="1" s="1"/>
  <c r="W131" i="1" s="1"/>
  <c r="L130" i="1"/>
  <c r="O130" i="1"/>
  <c r="V130" i="1" s="1"/>
  <c r="Y130" i="1" s="1"/>
  <c r="O131" i="1" l="1"/>
  <c r="V131" i="1" s="1"/>
  <c r="Y131" i="1" s="1"/>
  <c r="L131" i="1"/>
  <c r="H132" i="1"/>
  <c r="K132" i="1" s="1"/>
  <c r="Q132" i="1" s="1"/>
  <c r="X132" i="1" s="1"/>
  <c r="G132" i="1"/>
  <c r="J132" i="1" s="1"/>
  <c r="P132" i="1" s="1"/>
  <c r="W132" i="1" s="1"/>
  <c r="F132" i="1"/>
  <c r="I132" i="1" s="1"/>
  <c r="C134" i="1"/>
  <c r="E133" i="1"/>
  <c r="D133" i="1" s="1"/>
  <c r="E134" i="1" l="1"/>
  <c r="D134" i="1" s="1"/>
  <c r="C135" i="1"/>
  <c r="O132" i="1"/>
  <c r="V132" i="1" s="1"/>
  <c r="Y132" i="1" s="1"/>
  <c r="L132" i="1"/>
  <c r="H133" i="1"/>
  <c r="K133" i="1" s="1"/>
  <c r="Q133" i="1" s="1"/>
  <c r="X133" i="1" s="1"/>
  <c r="G133" i="1"/>
  <c r="J133" i="1" s="1"/>
  <c r="P133" i="1" s="1"/>
  <c r="W133" i="1" s="1"/>
  <c r="F133" i="1"/>
  <c r="I133" i="1" s="1"/>
  <c r="O133" i="1" l="1"/>
  <c r="V133" i="1" s="1"/>
  <c r="Y133" i="1" s="1"/>
  <c r="L133" i="1"/>
  <c r="E135" i="1"/>
  <c r="D135" i="1" s="1"/>
  <c r="C136" i="1"/>
  <c r="F134" i="1"/>
  <c r="I134" i="1" s="1"/>
  <c r="H134" i="1"/>
  <c r="K134" i="1" s="1"/>
  <c r="Q134" i="1" s="1"/>
  <c r="X134" i="1" s="1"/>
  <c r="G134" i="1"/>
  <c r="J134" i="1" s="1"/>
  <c r="P134" i="1" s="1"/>
  <c r="W134" i="1" s="1"/>
  <c r="E136" i="1" l="1"/>
  <c r="D136" i="1" s="1"/>
  <c r="C137" i="1"/>
  <c r="O134" i="1"/>
  <c r="V134" i="1" s="1"/>
  <c r="Y134" i="1" s="1"/>
  <c r="L134" i="1"/>
  <c r="G135" i="1"/>
  <c r="J135" i="1" s="1"/>
  <c r="P135" i="1" s="1"/>
  <c r="W135" i="1" s="1"/>
  <c r="H135" i="1"/>
  <c r="K135" i="1" s="1"/>
  <c r="Q135" i="1" s="1"/>
  <c r="X135" i="1" s="1"/>
  <c r="F135" i="1"/>
  <c r="I135" i="1" s="1"/>
  <c r="O135" i="1" l="1"/>
  <c r="V135" i="1" s="1"/>
  <c r="Y135" i="1" s="1"/>
  <c r="L135" i="1"/>
  <c r="C138" i="1"/>
  <c r="E137" i="1"/>
  <c r="D137" i="1" s="1"/>
  <c r="G136" i="1"/>
  <c r="J136" i="1" s="1"/>
  <c r="P136" i="1" s="1"/>
  <c r="W136" i="1" s="1"/>
  <c r="H136" i="1"/>
  <c r="K136" i="1" s="1"/>
  <c r="Q136" i="1" s="1"/>
  <c r="X136" i="1" s="1"/>
  <c r="F136" i="1"/>
  <c r="I136" i="1" s="1"/>
  <c r="O136" i="1" l="1"/>
  <c r="V136" i="1" s="1"/>
  <c r="Y136" i="1" s="1"/>
  <c r="L136" i="1"/>
  <c r="H137" i="1"/>
  <c r="K137" i="1" s="1"/>
  <c r="Q137" i="1" s="1"/>
  <c r="X137" i="1" s="1"/>
  <c r="G137" i="1"/>
  <c r="J137" i="1" s="1"/>
  <c r="P137" i="1" s="1"/>
  <c r="W137" i="1" s="1"/>
  <c r="F137" i="1"/>
  <c r="I137" i="1" s="1"/>
  <c r="C139" i="1"/>
  <c r="E138" i="1"/>
  <c r="D138" i="1" s="1"/>
  <c r="O137" i="1" l="1"/>
  <c r="V137" i="1" s="1"/>
  <c r="Y137" i="1" s="1"/>
  <c r="L137" i="1"/>
  <c r="G138" i="1"/>
  <c r="J138" i="1" s="1"/>
  <c r="P138" i="1" s="1"/>
  <c r="W138" i="1" s="1"/>
  <c r="F138" i="1"/>
  <c r="I138" i="1" s="1"/>
  <c r="H138" i="1"/>
  <c r="K138" i="1" s="1"/>
  <c r="Q138" i="1" s="1"/>
  <c r="X138" i="1" s="1"/>
  <c r="E139" i="1"/>
  <c r="D139" i="1" s="1"/>
  <c r="C140" i="1"/>
  <c r="H139" i="1" l="1"/>
  <c r="K139" i="1" s="1"/>
  <c r="Q139" i="1" s="1"/>
  <c r="X139" i="1" s="1"/>
  <c r="G139" i="1"/>
  <c r="J139" i="1" s="1"/>
  <c r="P139" i="1" s="1"/>
  <c r="W139" i="1" s="1"/>
  <c r="F139" i="1"/>
  <c r="I139" i="1" s="1"/>
  <c r="E140" i="1"/>
  <c r="D140" i="1" s="1"/>
  <c r="C141" i="1"/>
  <c r="O138" i="1"/>
  <c r="V138" i="1" s="1"/>
  <c r="Y138" i="1" s="1"/>
  <c r="L138" i="1"/>
  <c r="E141" i="1" l="1"/>
  <c r="D141" i="1" s="1"/>
  <c r="C142" i="1"/>
  <c r="G140" i="1"/>
  <c r="J140" i="1" s="1"/>
  <c r="P140" i="1" s="1"/>
  <c r="W140" i="1" s="1"/>
  <c r="H140" i="1"/>
  <c r="K140" i="1" s="1"/>
  <c r="Q140" i="1" s="1"/>
  <c r="X140" i="1" s="1"/>
  <c r="F140" i="1"/>
  <c r="I140" i="1" s="1"/>
  <c r="O139" i="1"/>
  <c r="V139" i="1" s="1"/>
  <c r="Y139" i="1" s="1"/>
  <c r="L139" i="1"/>
  <c r="O140" i="1" l="1"/>
  <c r="V140" i="1" s="1"/>
  <c r="Y140" i="1" s="1"/>
  <c r="L140" i="1"/>
  <c r="C143" i="1"/>
  <c r="E142" i="1"/>
  <c r="D142" i="1" s="1"/>
  <c r="G141" i="1"/>
  <c r="J141" i="1" s="1"/>
  <c r="P141" i="1" s="1"/>
  <c r="W141" i="1" s="1"/>
  <c r="H141" i="1"/>
  <c r="K141" i="1" s="1"/>
  <c r="Q141" i="1" s="1"/>
  <c r="X141" i="1" s="1"/>
  <c r="F141" i="1"/>
  <c r="I141" i="1" s="1"/>
  <c r="O141" i="1" l="1"/>
  <c r="V141" i="1" s="1"/>
  <c r="Y141" i="1" s="1"/>
  <c r="L141" i="1"/>
  <c r="H142" i="1"/>
  <c r="K142" i="1" s="1"/>
  <c r="Q142" i="1" s="1"/>
  <c r="X142" i="1" s="1"/>
  <c r="G142" i="1"/>
  <c r="J142" i="1" s="1"/>
  <c r="P142" i="1" s="1"/>
  <c r="W142" i="1" s="1"/>
  <c r="F142" i="1"/>
  <c r="I142" i="1" s="1"/>
  <c r="C144" i="1"/>
  <c r="E143" i="1"/>
  <c r="D143" i="1" s="1"/>
  <c r="O142" i="1" l="1"/>
  <c r="V142" i="1" s="1"/>
  <c r="Y142" i="1" s="1"/>
  <c r="L142" i="1"/>
  <c r="H143" i="1"/>
  <c r="K143" i="1" s="1"/>
  <c r="Q143" i="1" s="1"/>
  <c r="X143" i="1" s="1"/>
  <c r="G143" i="1"/>
  <c r="J143" i="1" s="1"/>
  <c r="P143" i="1" s="1"/>
  <c r="W143" i="1" s="1"/>
  <c r="F143" i="1"/>
  <c r="I143" i="1" s="1"/>
  <c r="E144" i="1"/>
  <c r="D144" i="1" s="1"/>
  <c r="C145" i="1"/>
  <c r="E145" i="1" l="1"/>
  <c r="D145" i="1" s="1"/>
  <c r="C146" i="1"/>
  <c r="F144" i="1"/>
  <c r="I144" i="1" s="1"/>
  <c r="H144" i="1"/>
  <c r="K144" i="1" s="1"/>
  <c r="Q144" i="1" s="1"/>
  <c r="X144" i="1" s="1"/>
  <c r="G144" i="1"/>
  <c r="J144" i="1" s="1"/>
  <c r="P144" i="1" s="1"/>
  <c r="W144" i="1" s="1"/>
  <c r="O143" i="1"/>
  <c r="V143" i="1" s="1"/>
  <c r="Y143" i="1" s="1"/>
  <c r="L143" i="1"/>
  <c r="O144" i="1" l="1"/>
  <c r="V144" i="1" s="1"/>
  <c r="Y144" i="1" s="1"/>
  <c r="L144" i="1"/>
  <c r="C147" i="1"/>
  <c r="E146" i="1"/>
  <c r="D146" i="1" s="1"/>
  <c r="G145" i="1"/>
  <c r="J145" i="1" s="1"/>
  <c r="P145" i="1" s="1"/>
  <c r="W145" i="1" s="1"/>
  <c r="F145" i="1"/>
  <c r="I145" i="1" s="1"/>
  <c r="H145" i="1"/>
  <c r="K145" i="1" s="1"/>
  <c r="Q145" i="1" s="1"/>
  <c r="X145" i="1" s="1"/>
  <c r="O145" i="1" l="1"/>
  <c r="V145" i="1" s="1"/>
  <c r="Y145" i="1" s="1"/>
  <c r="L145" i="1"/>
  <c r="C148" i="1"/>
  <c r="E147" i="1"/>
  <c r="D147" i="1" s="1"/>
  <c r="H146" i="1"/>
  <c r="K146" i="1" s="1"/>
  <c r="Q146" i="1" s="1"/>
  <c r="X146" i="1" s="1"/>
  <c r="G146" i="1"/>
  <c r="J146" i="1" s="1"/>
  <c r="P146" i="1" s="1"/>
  <c r="W146" i="1" s="1"/>
  <c r="F146" i="1"/>
  <c r="I146" i="1" s="1"/>
  <c r="G147" i="1" l="1"/>
  <c r="F147" i="1"/>
  <c r="I147" i="1" s="1"/>
  <c r="H147" i="1"/>
  <c r="K147" i="1" s="1"/>
  <c r="Q147" i="1" s="1"/>
  <c r="X147" i="1" s="1"/>
  <c r="L146" i="1"/>
  <c r="O146" i="1"/>
  <c r="V146" i="1" s="1"/>
  <c r="Y146" i="1" s="1"/>
  <c r="E148" i="1"/>
  <c r="D148" i="1" s="1"/>
  <c r="C149" i="1"/>
  <c r="F148" i="1" l="1"/>
  <c r="I148" i="1" s="1"/>
  <c r="H148" i="1"/>
  <c r="K148" i="1" s="1"/>
  <c r="Q148" i="1" s="1"/>
  <c r="X148" i="1" s="1"/>
  <c r="G148" i="1"/>
  <c r="E149" i="1"/>
  <c r="D149" i="1" s="1"/>
  <c r="C150" i="1"/>
  <c r="L147" i="1"/>
  <c r="O147" i="1"/>
  <c r="V147" i="1" s="1"/>
  <c r="Y147" i="1" s="1"/>
  <c r="C151" i="1" l="1"/>
  <c r="E150" i="1"/>
  <c r="D150" i="1" s="1"/>
  <c r="G149" i="1"/>
  <c r="F149" i="1"/>
  <c r="I149" i="1" s="1"/>
  <c r="H149" i="1"/>
  <c r="K149" i="1" s="1"/>
  <c r="Q149" i="1" s="1"/>
  <c r="X149" i="1" s="1"/>
  <c r="O148" i="1"/>
  <c r="V148" i="1" s="1"/>
  <c r="Y148" i="1" s="1"/>
  <c r="L148" i="1"/>
  <c r="O149" i="1" l="1"/>
  <c r="V149" i="1" s="1"/>
  <c r="Y149" i="1" s="1"/>
  <c r="L149" i="1"/>
  <c r="H150" i="1"/>
  <c r="K150" i="1" s="1"/>
  <c r="Q150" i="1" s="1"/>
  <c r="X150" i="1" s="1"/>
  <c r="G150" i="1"/>
  <c r="F150" i="1"/>
  <c r="I150" i="1" s="1"/>
  <c r="E151" i="1"/>
  <c r="D151" i="1" s="1"/>
  <c r="C152" i="1"/>
  <c r="E152" i="1" l="1"/>
  <c r="D152" i="1" s="1"/>
  <c r="C153" i="1"/>
  <c r="H151" i="1"/>
  <c r="K151" i="1" s="1"/>
  <c r="Q151" i="1" s="1"/>
  <c r="X151" i="1" s="1"/>
  <c r="G151" i="1"/>
  <c r="F151" i="1"/>
  <c r="I151" i="1" s="1"/>
  <c r="O150" i="1"/>
  <c r="V150" i="1" s="1"/>
  <c r="Y150" i="1" s="1"/>
  <c r="L150" i="1"/>
  <c r="O151" i="1" l="1"/>
  <c r="V151" i="1" s="1"/>
  <c r="Y151" i="1" s="1"/>
  <c r="L151" i="1"/>
  <c r="C154" i="1"/>
  <c r="E153" i="1"/>
  <c r="D153" i="1" s="1"/>
  <c r="G152" i="1"/>
  <c r="F152" i="1"/>
  <c r="I152" i="1" s="1"/>
  <c r="H152" i="1"/>
  <c r="K152" i="1" s="1"/>
  <c r="Q152" i="1" s="1"/>
  <c r="X152" i="1" s="1"/>
  <c r="G153" i="1" l="1"/>
  <c r="F153" i="1"/>
  <c r="I153" i="1" s="1"/>
  <c r="H153" i="1"/>
  <c r="K153" i="1" s="1"/>
  <c r="Q153" i="1" s="1"/>
  <c r="X153" i="1" s="1"/>
  <c r="O152" i="1"/>
  <c r="V152" i="1" s="1"/>
  <c r="Y152" i="1" s="1"/>
  <c r="L152" i="1"/>
  <c r="E154" i="1"/>
  <c r="D154" i="1" s="1"/>
  <c r="C155" i="1"/>
  <c r="C156" i="1" l="1"/>
  <c r="E155" i="1"/>
  <c r="D155" i="1" s="1"/>
  <c r="G154" i="1"/>
  <c r="F154" i="1"/>
  <c r="I154" i="1" s="1"/>
  <c r="H154" i="1"/>
  <c r="K154" i="1" s="1"/>
  <c r="Q154" i="1" s="1"/>
  <c r="X154" i="1" s="1"/>
  <c r="L153" i="1"/>
  <c r="O153" i="1"/>
  <c r="V153" i="1" s="1"/>
  <c r="Y153" i="1" s="1"/>
  <c r="L154" i="1" l="1"/>
  <c r="O154" i="1"/>
  <c r="V154" i="1" s="1"/>
  <c r="Y154" i="1" s="1"/>
  <c r="H155" i="1"/>
  <c r="K155" i="1" s="1"/>
  <c r="Q155" i="1" s="1"/>
  <c r="X155" i="1" s="1"/>
  <c r="G155" i="1"/>
  <c r="F155" i="1"/>
  <c r="I155" i="1" s="1"/>
  <c r="C157" i="1"/>
  <c r="E156" i="1"/>
  <c r="D156" i="1" s="1"/>
  <c r="F156" i="1" l="1"/>
  <c r="I156" i="1" s="1"/>
  <c r="H156" i="1"/>
  <c r="K156" i="1" s="1"/>
  <c r="Q156" i="1" s="1"/>
  <c r="X156" i="1" s="1"/>
  <c r="G156" i="1"/>
  <c r="E157" i="1"/>
  <c r="D157" i="1" s="1"/>
  <c r="C158" i="1"/>
  <c r="O155" i="1"/>
  <c r="V155" i="1" s="1"/>
  <c r="Y155" i="1" s="1"/>
  <c r="L155" i="1"/>
  <c r="C159" i="1" l="1"/>
  <c r="E158" i="1"/>
  <c r="D158" i="1" s="1"/>
  <c r="H157" i="1"/>
  <c r="K157" i="1" s="1"/>
  <c r="G157" i="1"/>
  <c r="O156" i="1"/>
  <c r="V156" i="1" s="1"/>
  <c r="Y156" i="1" s="1"/>
  <c r="L156" i="1"/>
  <c r="Q157" i="1" l="1"/>
  <c r="X157" i="1" s="1"/>
  <c r="Y157" i="1" s="1"/>
  <c r="L157" i="1"/>
  <c r="H158" i="1"/>
  <c r="K158" i="1" s="1"/>
  <c r="G158" i="1"/>
  <c r="E159" i="1"/>
  <c r="D159" i="1" s="1"/>
  <c r="C160" i="1"/>
  <c r="E160" i="1" l="1"/>
  <c r="D160" i="1" s="1"/>
  <c r="C161" i="1"/>
  <c r="H159" i="1"/>
  <c r="K159" i="1" s="1"/>
  <c r="G159" i="1"/>
  <c r="Q158" i="1"/>
  <c r="X158" i="1" s="1"/>
  <c r="Y158" i="1" s="1"/>
  <c r="L158" i="1"/>
  <c r="Q159" i="1" l="1"/>
  <c r="X159" i="1" s="1"/>
  <c r="Y159" i="1" s="1"/>
  <c r="L159" i="1"/>
  <c r="E161" i="1"/>
  <c r="D161" i="1" s="1"/>
  <c r="C162" i="1"/>
  <c r="H160" i="1"/>
  <c r="K160" i="1" s="1"/>
  <c r="G160" i="1"/>
  <c r="Q160" i="1" l="1"/>
  <c r="X160" i="1" s="1"/>
  <c r="Y160" i="1" s="1"/>
  <c r="L160" i="1"/>
  <c r="H161" i="1"/>
  <c r="K161" i="1" s="1"/>
  <c r="G161" i="1"/>
  <c r="E162" i="1"/>
  <c r="D162" i="1" s="1"/>
  <c r="C163" i="1"/>
  <c r="E163" i="1" l="1"/>
  <c r="D163" i="1" s="1"/>
  <c r="C164" i="1"/>
  <c r="G162" i="1"/>
  <c r="H162" i="1"/>
  <c r="K162" i="1" s="1"/>
  <c r="Q161" i="1"/>
  <c r="X161" i="1" s="1"/>
  <c r="Y161" i="1" s="1"/>
  <c r="L161" i="1"/>
  <c r="C165" i="1" l="1"/>
  <c r="E164" i="1"/>
  <c r="D164" i="1" s="1"/>
  <c r="Q162" i="1"/>
  <c r="X162" i="1" s="1"/>
  <c r="Y162" i="1" s="1"/>
  <c r="L162" i="1"/>
  <c r="H163" i="1"/>
  <c r="K163" i="1" s="1"/>
  <c r="G163" i="1"/>
  <c r="Q163" i="1" l="1"/>
  <c r="X163" i="1" s="1"/>
  <c r="Y163" i="1" s="1"/>
  <c r="L163" i="1"/>
  <c r="H164" i="1"/>
  <c r="K164" i="1" s="1"/>
  <c r="G164" i="1"/>
  <c r="E165" i="1"/>
  <c r="D165" i="1" s="1"/>
  <c r="C166" i="1"/>
  <c r="G165" i="1" l="1"/>
  <c r="H165" i="1"/>
  <c r="K165" i="1" s="1"/>
  <c r="C167" i="1"/>
  <c r="E166" i="1"/>
  <c r="D166" i="1" s="1"/>
  <c r="Q164" i="1"/>
  <c r="X164" i="1" s="1"/>
  <c r="Y164" i="1" s="1"/>
  <c r="L164" i="1"/>
  <c r="H166" i="1" l="1"/>
  <c r="K166" i="1" s="1"/>
  <c r="G166" i="1"/>
  <c r="C168" i="1"/>
  <c r="E167" i="1"/>
  <c r="D167" i="1" s="1"/>
  <c r="Q165" i="1"/>
  <c r="X165" i="1" s="1"/>
  <c r="Y165" i="1" s="1"/>
  <c r="L165" i="1"/>
  <c r="G167" i="1" l="1"/>
  <c r="H167" i="1"/>
  <c r="K167" i="1" s="1"/>
  <c r="E168" i="1"/>
  <c r="D168" i="1" s="1"/>
  <c r="C169" i="1"/>
  <c r="Q166" i="1"/>
  <c r="X166" i="1" s="1"/>
  <c r="Y166" i="1" s="1"/>
  <c r="L166" i="1"/>
  <c r="E169" i="1" l="1"/>
  <c r="D169" i="1" s="1"/>
  <c r="C170" i="1"/>
  <c r="H168" i="1"/>
  <c r="K168" i="1" s="1"/>
  <c r="G168" i="1"/>
  <c r="Q167" i="1"/>
  <c r="X167" i="1" s="1"/>
  <c r="Y167" i="1" s="1"/>
  <c r="L167" i="1"/>
  <c r="Q168" i="1" l="1"/>
  <c r="X168" i="1" s="1"/>
  <c r="Y168" i="1" s="1"/>
  <c r="L168" i="1"/>
  <c r="E170" i="1"/>
  <c r="D170" i="1" s="1"/>
  <c r="C171" i="1"/>
  <c r="G169" i="1"/>
  <c r="H169" i="1"/>
  <c r="K169" i="1" s="1"/>
  <c r="C172" i="1" l="1"/>
  <c r="E171" i="1"/>
  <c r="D171" i="1" s="1"/>
  <c r="Q169" i="1"/>
  <c r="X169" i="1" s="1"/>
  <c r="Y169" i="1" s="1"/>
  <c r="L169" i="1"/>
  <c r="H170" i="1"/>
  <c r="K170" i="1" s="1"/>
  <c r="G170" i="1"/>
  <c r="Q170" i="1" l="1"/>
  <c r="X170" i="1" s="1"/>
  <c r="Y170" i="1" s="1"/>
  <c r="L170" i="1"/>
  <c r="G171" i="1"/>
  <c r="H171" i="1"/>
  <c r="K171" i="1" s="1"/>
  <c r="E172" i="1"/>
  <c r="D172" i="1" s="1"/>
  <c r="C173" i="1"/>
  <c r="H172" i="1" l="1"/>
  <c r="K172" i="1" s="1"/>
  <c r="G172" i="1"/>
  <c r="C174" i="1"/>
  <c r="E173" i="1"/>
  <c r="D173" i="1" s="1"/>
  <c r="Q171" i="1"/>
  <c r="X171" i="1" s="1"/>
  <c r="Y171" i="1" s="1"/>
  <c r="L171" i="1"/>
  <c r="G173" i="1" l="1"/>
  <c r="H173" i="1"/>
  <c r="K173" i="1" s="1"/>
  <c r="C175" i="1"/>
  <c r="E174" i="1"/>
  <c r="D174" i="1" s="1"/>
  <c r="Q172" i="1"/>
  <c r="X172" i="1" s="1"/>
  <c r="Y172" i="1" s="1"/>
  <c r="L172" i="1"/>
  <c r="G174" i="1" l="1"/>
  <c r="H174" i="1"/>
  <c r="K174" i="1" s="1"/>
  <c r="E175" i="1"/>
  <c r="D175" i="1" s="1"/>
  <c r="C176" i="1"/>
  <c r="Q173" i="1"/>
  <c r="X173" i="1" s="1"/>
  <c r="Y173" i="1" s="1"/>
  <c r="L173" i="1"/>
  <c r="C177" i="1" l="1"/>
  <c r="E176" i="1"/>
  <c r="D176" i="1" s="1"/>
  <c r="G175" i="1"/>
  <c r="H175" i="1"/>
  <c r="K175" i="1" s="1"/>
  <c r="Q174" i="1"/>
  <c r="X174" i="1" s="1"/>
  <c r="Y174" i="1" s="1"/>
  <c r="L174" i="1"/>
  <c r="Q175" i="1" l="1"/>
  <c r="X175" i="1" s="1"/>
  <c r="Y175" i="1" s="1"/>
  <c r="L175" i="1"/>
  <c r="H176" i="1"/>
  <c r="K176" i="1" s="1"/>
  <c r="G176" i="1"/>
  <c r="C178" i="1"/>
  <c r="E177" i="1"/>
  <c r="D177" i="1" s="1"/>
  <c r="C179" i="1" l="1"/>
  <c r="E178" i="1"/>
  <c r="D178" i="1" s="1"/>
  <c r="G177" i="1"/>
  <c r="H177" i="1"/>
  <c r="K177" i="1" s="1"/>
  <c r="Q176" i="1"/>
  <c r="X176" i="1" s="1"/>
  <c r="Y176" i="1" s="1"/>
  <c r="L176" i="1"/>
  <c r="Q177" i="1" l="1"/>
  <c r="X177" i="1" s="1"/>
  <c r="Y177" i="1" s="1"/>
  <c r="L177" i="1"/>
  <c r="H178" i="1"/>
  <c r="K178" i="1" s="1"/>
  <c r="G178" i="1"/>
  <c r="C180" i="1"/>
  <c r="E179" i="1"/>
  <c r="D179" i="1" s="1"/>
  <c r="G179" i="1" l="1"/>
  <c r="H179" i="1"/>
  <c r="K179" i="1" s="1"/>
  <c r="Q178" i="1"/>
  <c r="X178" i="1" s="1"/>
  <c r="Y178" i="1" s="1"/>
  <c r="L178" i="1"/>
  <c r="C181" i="1"/>
  <c r="E180" i="1"/>
  <c r="D180" i="1" s="1"/>
  <c r="C182" i="1" l="1"/>
  <c r="E181" i="1"/>
  <c r="D181" i="1" s="1"/>
  <c r="H180" i="1"/>
  <c r="K180" i="1" s="1"/>
  <c r="G180" i="1"/>
  <c r="Q179" i="1"/>
  <c r="X179" i="1" s="1"/>
  <c r="Y179" i="1" s="1"/>
  <c r="L179" i="1"/>
  <c r="Q180" i="1" l="1"/>
  <c r="X180" i="1" s="1"/>
  <c r="Y180" i="1" s="1"/>
  <c r="L180" i="1"/>
  <c r="G181" i="1"/>
  <c r="H181" i="1"/>
  <c r="K181" i="1" s="1"/>
  <c r="E182" i="1"/>
  <c r="D182" i="1" s="1"/>
  <c r="C183" i="1"/>
  <c r="E183" i="1" l="1"/>
  <c r="D183" i="1" s="1"/>
  <c r="C184" i="1"/>
  <c r="H182" i="1"/>
  <c r="K182" i="1" s="1"/>
  <c r="G182" i="1"/>
  <c r="Q181" i="1"/>
  <c r="X181" i="1" s="1"/>
  <c r="Y181" i="1" s="1"/>
  <c r="L181" i="1"/>
  <c r="Q182" i="1" l="1"/>
  <c r="X182" i="1" s="1"/>
  <c r="Y182" i="1" s="1"/>
  <c r="L182" i="1"/>
  <c r="E184" i="1"/>
  <c r="D184" i="1" s="1"/>
  <c r="C185" i="1"/>
  <c r="G183" i="1"/>
  <c r="H183" i="1"/>
  <c r="K183" i="1" s="1"/>
  <c r="H184" i="1" l="1"/>
  <c r="K184" i="1" s="1"/>
  <c r="G184" i="1"/>
  <c r="Q183" i="1"/>
  <c r="X183" i="1" s="1"/>
  <c r="Y183" i="1" s="1"/>
  <c r="L183" i="1"/>
  <c r="C186" i="1"/>
  <c r="E185" i="1"/>
  <c r="D185" i="1" s="1"/>
  <c r="G185" i="1" l="1"/>
  <c r="H185" i="1"/>
  <c r="K185" i="1" s="1"/>
  <c r="C187" i="1"/>
  <c r="E186" i="1"/>
  <c r="D186" i="1" s="1"/>
  <c r="Q184" i="1"/>
  <c r="X184" i="1" s="1"/>
  <c r="Y184" i="1" s="1"/>
  <c r="L184" i="1"/>
  <c r="H186" i="1" l="1"/>
  <c r="K186" i="1" s="1"/>
  <c r="G186" i="1"/>
  <c r="C188" i="1"/>
  <c r="E187" i="1"/>
  <c r="D187" i="1" s="1"/>
  <c r="Q185" i="1"/>
  <c r="X185" i="1" s="1"/>
  <c r="Y185" i="1" s="1"/>
  <c r="L185" i="1"/>
  <c r="G187" i="1" l="1"/>
  <c r="H187" i="1"/>
  <c r="K187" i="1" s="1"/>
  <c r="E188" i="1"/>
  <c r="D188" i="1" s="1"/>
  <c r="C189" i="1"/>
  <c r="Q186" i="1"/>
  <c r="X186" i="1" s="1"/>
  <c r="Y186" i="1" s="1"/>
  <c r="L186" i="1"/>
  <c r="E189" i="1" l="1"/>
  <c r="D189" i="1" s="1"/>
  <c r="C190" i="1"/>
  <c r="H188" i="1"/>
  <c r="K188" i="1" s="1"/>
  <c r="G188" i="1"/>
  <c r="Q187" i="1"/>
  <c r="X187" i="1" s="1"/>
  <c r="Y187" i="1" s="1"/>
  <c r="L187" i="1"/>
  <c r="Q188" i="1" l="1"/>
  <c r="X188" i="1" s="1"/>
  <c r="Y188" i="1" s="1"/>
  <c r="L188" i="1"/>
  <c r="E190" i="1"/>
  <c r="D190" i="1" s="1"/>
  <c r="C191" i="1"/>
  <c r="G189" i="1"/>
  <c r="H189" i="1"/>
  <c r="K189" i="1" s="1"/>
  <c r="Q189" i="1" l="1"/>
  <c r="X189" i="1" s="1"/>
  <c r="Y189" i="1" s="1"/>
  <c r="L189" i="1"/>
  <c r="C192" i="1"/>
  <c r="E191" i="1"/>
  <c r="D191" i="1" s="1"/>
  <c r="H190" i="1"/>
  <c r="K190" i="1" s="1"/>
  <c r="G190" i="1"/>
  <c r="G191" i="1" l="1"/>
  <c r="H191" i="1"/>
  <c r="K191" i="1" s="1"/>
  <c r="Q190" i="1"/>
  <c r="X190" i="1" s="1"/>
  <c r="Y190" i="1" s="1"/>
  <c r="L190" i="1"/>
  <c r="E192" i="1"/>
  <c r="D192" i="1" s="1"/>
  <c r="C193" i="1"/>
  <c r="E193" i="1" l="1"/>
  <c r="D193" i="1" s="1"/>
  <c r="C194" i="1"/>
  <c r="G192" i="1"/>
  <c r="H192" i="1"/>
  <c r="K192" i="1" s="1"/>
  <c r="Q191" i="1"/>
  <c r="X191" i="1" s="1"/>
  <c r="Y191" i="1" s="1"/>
  <c r="L191" i="1"/>
  <c r="Q192" i="1" l="1"/>
  <c r="X192" i="1" s="1"/>
  <c r="Y192" i="1" s="1"/>
  <c r="L192" i="1"/>
  <c r="E194" i="1"/>
  <c r="D194" i="1" s="1"/>
  <c r="C195" i="1"/>
  <c r="G193" i="1"/>
  <c r="H193" i="1"/>
  <c r="K193" i="1" s="1"/>
  <c r="E195" i="1" l="1"/>
  <c r="D195" i="1" s="1"/>
  <c r="C196" i="1"/>
  <c r="Q193" i="1"/>
  <c r="X193" i="1" s="1"/>
  <c r="Y193" i="1" s="1"/>
  <c r="L193" i="1"/>
  <c r="G194" i="1"/>
  <c r="H194" i="1"/>
  <c r="K194" i="1" s="1"/>
  <c r="Q194" i="1" l="1"/>
  <c r="X194" i="1" s="1"/>
  <c r="Y194" i="1" s="1"/>
  <c r="L194" i="1"/>
  <c r="C197" i="1"/>
  <c r="E196" i="1"/>
  <c r="D196" i="1" s="1"/>
  <c r="G195" i="1"/>
  <c r="H195" i="1"/>
  <c r="K195" i="1" s="1"/>
  <c r="H196" i="1" l="1"/>
  <c r="K196" i="1" s="1"/>
  <c r="G196" i="1"/>
  <c r="Q195" i="1"/>
  <c r="X195" i="1" s="1"/>
  <c r="Y195" i="1" s="1"/>
  <c r="L195" i="1"/>
  <c r="C198" i="1"/>
  <c r="E197" i="1"/>
  <c r="D197" i="1" s="1"/>
  <c r="C199" i="1" l="1"/>
  <c r="E198" i="1"/>
  <c r="D198" i="1" s="1"/>
  <c r="G197" i="1"/>
  <c r="H197" i="1"/>
  <c r="K197" i="1" s="1"/>
  <c r="Q196" i="1"/>
  <c r="X196" i="1" s="1"/>
  <c r="Y196" i="1" s="1"/>
  <c r="L196" i="1"/>
  <c r="Q197" i="1" l="1"/>
  <c r="X197" i="1" s="1"/>
  <c r="Y197" i="1" s="1"/>
  <c r="L197" i="1"/>
  <c r="H198" i="1"/>
  <c r="K198" i="1" s="1"/>
  <c r="G198" i="1"/>
  <c r="C200" i="1"/>
  <c r="E199" i="1"/>
  <c r="D199" i="1" s="1"/>
  <c r="E200" i="1" l="1"/>
  <c r="D200" i="1" s="1"/>
  <c r="C201" i="1"/>
  <c r="G199" i="1"/>
  <c r="H199" i="1"/>
  <c r="K199" i="1" s="1"/>
  <c r="Q198" i="1"/>
  <c r="X198" i="1" s="1"/>
  <c r="Y198" i="1" s="1"/>
  <c r="L198" i="1"/>
  <c r="Q199" i="1" l="1"/>
  <c r="X199" i="1" s="1"/>
  <c r="Y199" i="1" s="1"/>
  <c r="L199" i="1"/>
  <c r="C202" i="1"/>
  <c r="E201" i="1"/>
  <c r="D201" i="1" s="1"/>
  <c r="H200" i="1"/>
  <c r="K200" i="1" s="1"/>
  <c r="G200" i="1"/>
  <c r="G201" i="1" l="1"/>
  <c r="H201" i="1"/>
  <c r="K201" i="1" s="1"/>
  <c r="Q200" i="1"/>
  <c r="X200" i="1" s="1"/>
  <c r="Y200" i="1" s="1"/>
  <c r="L200" i="1"/>
  <c r="E202" i="1"/>
  <c r="D202" i="1" s="1"/>
  <c r="C203" i="1"/>
  <c r="E203" i="1" l="1"/>
  <c r="D203" i="1" s="1"/>
  <c r="C204" i="1"/>
  <c r="H202" i="1"/>
  <c r="K202" i="1" s="1"/>
  <c r="G202" i="1"/>
  <c r="Q201" i="1"/>
  <c r="X201" i="1" s="1"/>
  <c r="Y201" i="1" s="1"/>
  <c r="L201" i="1"/>
  <c r="Q202" i="1" l="1"/>
  <c r="X202" i="1" s="1"/>
  <c r="Y202" i="1" s="1"/>
  <c r="L202" i="1"/>
  <c r="E204" i="1"/>
  <c r="D204" i="1" s="1"/>
  <c r="C205" i="1"/>
  <c r="G203" i="1"/>
  <c r="H203" i="1"/>
  <c r="K203" i="1" s="1"/>
  <c r="C206" i="1" l="1"/>
  <c r="E205" i="1"/>
  <c r="D205" i="1" s="1"/>
  <c r="Q203" i="1"/>
  <c r="X203" i="1" s="1"/>
  <c r="Y203" i="1" s="1"/>
  <c r="L203" i="1"/>
  <c r="H204" i="1"/>
  <c r="K204" i="1" s="1"/>
  <c r="G204" i="1"/>
  <c r="Q204" i="1" l="1"/>
  <c r="X204" i="1" s="1"/>
  <c r="Y204" i="1" s="1"/>
  <c r="L204" i="1"/>
  <c r="G205" i="1"/>
  <c r="H205" i="1"/>
  <c r="K205" i="1" s="1"/>
  <c r="C207" i="1"/>
  <c r="E206" i="1"/>
  <c r="D206" i="1" s="1"/>
  <c r="H206" i="1" l="1"/>
  <c r="K206" i="1" s="1"/>
  <c r="G206" i="1"/>
  <c r="Q205" i="1"/>
  <c r="X205" i="1" s="1"/>
  <c r="Y205" i="1" s="1"/>
  <c r="L205" i="1"/>
  <c r="C208" i="1"/>
  <c r="E207" i="1"/>
  <c r="D207" i="1" s="1"/>
  <c r="E208" i="1" l="1"/>
  <c r="D208" i="1" s="1"/>
  <c r="C209" i="1"/>
  <c r="G207" i="1"/>
  <c r="H207" i="1"/>
  <c r="K207" i="1" s="1"/>
  <c r="Q206" i="1"/>
  <c r="X206" i="1" s="1"/>
  <c r="Y206" i="1" s="1"/>
  <c r="L206" i="1"/>
  <c r="Q207" i="1" l="1"/>
  <c r="X207" i="1" s="1"/>
  <c r="Y207" i="1" s="1"/>
  <c r="L207" i="1"/>
  <c r="E209" i="1"/>
  <c r="D209" i="1" s="1"/>
  <c r="C210" i="1"/>
  <c r="H208" i="1"/>
  <c r="K208" i="1" s="1"/>
  <c r="G208" i="1"/>
  <c r="E210" i="1" l="1"/>
  <c r="D210" i="1" s="1"/>
  <c r="C211" i="1"/>
  <c r="Q208" i="1"/>
  <c r="X208" i="1" s="1"/>
  <c r="Y208" i="1" s="1"/>
  <c r="L208" i="1"/>
  <c r="G209" i="1"/>
  <c r="H209" i="1"/>
  <c r="K209" i="1" s="1"/>
  <c r="Q209" i="1" l="1"/>
  <c r="X209" i="1" s="1"/>
  <c r="Y209" i="1" s="1"/>
  <c r="L209" i="1"/>
  <c r="C212" i="1"/>
  <c r="E211" i="1"/>
  <c r="D211" i="1" s="1"/>
  <c r="H210" i="1"/>
  <c r="K210" i="1" s="1"/>
  <c r="G210" i="1"/>
  <c r="Q210" i="1" l="1"/>
  <c r="X210" i="1" s="1"/>
  <c r="Y210" i="1" s="1"/>
  <c r="L210" i="1"/>
  <c r="G211" i="1"/>
  <c r="H211" i="1"/>
  <c r="K211" i="1" s="1"/>
  <c r="E212" i="1"/>
  <c r="D212" i="1" s="1"/>
  <c r="C213" i="1"/>
  <c r="Q211" i="1" l="1"/>
  <c r="X211" i="1" s="1"/>
  <c r="Y211" i="1" s="1"/>
  <c r="L211" i="1"/>
  <c r="E213" i="1"/>
  <c r="D213" i="1" s="1"/>
  <c r="C214" i="1"/>
  <c r="G212" i="1"/>
  <c r="H212" i="1"/>
  <c r="K212" i="1" s="1"/>
  <c r="E214" i="1" l="1"/>
  <c r="D214" i="1" s="1"/>
  <c r="C215" i="1"/>
  <c r="Q212" i="1"/>
  <c r="X212" i="1" s="1"/>
  <c r="Y212" i="1" s="1"/>
  <c r="L212" i="1"/>
  <c r="G213" i="1"/>
  <c r="H213" i="1"/>
  <c r="K213" i="1" s="1"/>
  <c r="L213" i="1" s="1"/>
  <c r="C216" i="1" l="1"/>
  <c r="E215" i="1"/>
  <c r="D215" i="1" s="1"/>
  <c r="H214" i="1"/>
  <c r="K214" i="1" s="1"/>
  <c r="L214" i="1" s="1"/>
  <c r="G214" i="1"/>
  <c r="H215" i="1" l="1"/>
  <c r="K215" i="1" s="1"/>
  <c r="L215" i="1" s="1"/>
  <c r="G215" i="1"/>
  <c r="C217" i="1"/>
  <c r="E216" i="1"/>
  <c r="D216" i="1" s="1"/>
  <c r="G216" i="1" l="1"/>
  <c r="H216" i="1"/>
  <c r="K216" i="1" s="1"/>
  <c r="L216" i="1" s="1"/>
  <c r="E217" i="1"/>
  <c r="D217" i="1" s="1"/>
  <c r="C218" i="1"/>
  <c r="E218" i="1" l="1"/>
  <c r="D218" i="1" s="1"/>
  <c r="C219" i="1"/>
  <c r="H217" i="1"/>
  <c r="K217" i="1" s="1"/>
  <c r="L217" i="1" s="1"/>
  <c r="G217" i="1"/>
  <c r="E219" i="1" l="1"/>
  <c r="D219" i="1" s="1"/>
  <c r="C220" i="1"/>
  <c r="H218" i="1"/>
  <c r="K218" i="1" s="1"/>
  <c r="L218" i="1" s="1"/>
  <c r="G218" i="1"/>
  <c r="E220" i="1" l="1"/>
  <c r="D220" i="1" s="1"/>
  <c r="C221" i="1"/>
  <c r="H219" i="1"/>
  <c r="K219" i="1" s="1"/>
  <c r="L219" i="1" s="1"/>
  <c r="G219" i="1"/>
  <c r="E221" i="1" l="1"/>
  <c r="D221" i="1" s="1"/>
  <c r="C222" i="1"/>
  <c r="H220" i="1"/>
  <c r="K220" i="1" s="1"/>
  <c r="L220" i="1" s="1"/>
  <c r="G220" i="1"/>
  <c r="C223" i="1" l="1"/>
  <c r="E222" i="1"/>
  <c r="D222" i="1" s="1"/>
  <c r="H221" i="1"/>
  <c r="K221" i="1" s="1"/>
  <c r="L221" i="1" s="1"/>
  <c r="G221" i="1"/>
  <c r="G222" i="1" l="1"/>
  <c r="H222" i="1"/>
  <c r="K222" i="1" s="1"/>
  <c r="L222" i="1" s="1"/>
  <c r="E223" i="1"/>
  <c r="D223" i="1" s="1"/>
  <c r="C224" i="1"/>
  <c r="H223" i="1" l="1"/>
  <c r="K223" i="1" s="1"/>
  <c r="L223" i="1" s="1"/>
  <c r="G223" i="1"/>
  <c r="E224" i="1"/>
  <c r="D224" i="1" s="1"/>
  <c r="C225" i="1"/>
  <c r="E225" i="1" l="1"/>
  <c r="D225" i="1" s="1"/>
  <c r="C226" i="1"/>
  <c r="H224" i="1"/>
  <c r="K224" i="1" s="1"/>
  <c r="L224" i="1" s="1"/>
  <c r="G224" i="1"/>
  <c r="C227" i="1" l="1"/>
  <c r="E226" i="1"/>
  <c r="D226" i="1" s="1"/>
  <c r="H225" i="1"/>
  <c r="K225" i="1" s="1"/>
  <c r="L225" i="1" s="1"/>
  <c r="G225" i="1"/>
  <c r="G226" i="1" l="1"/>
  <c r="H226" i="1"/>
  <c r="K226" i="1" s="1"/>
  <c r="L226" i="1" s="1"/>
  <c r="E227" i="1"/>
  <c r="D227" i="1" s="1"/>
  <c r="C228" i="1"/>
  <c r="E228" i="1" l="1"/>
  <c r="D228" i="1" s="1"/>
  <c r="C229" i="1"/>
  <c r="H227" i="1"/>
  <c r="K227" i="1" s="1"/>
  <c r="L227" i="1" s="1"/>
  <c r="G227" i="1"/>
  <c r="E229" i="1" l="1"/>
  <c r="D229" i="1" s="1"/>
  <c r="C230" i="1"/>
  <c r="H228" i="1"/>
  <c r="K228" i="1" s="1"/>
  <c r="L228" i="1" s="1"/>
  <c r="G228" i="1"/>
  <c r="C231" i="1" l="1"/>
  <c r="E230" i="1"/>
  <c r="D230" i="1" s="1"/>
  <c r="H229" i="1"/>
  <c r="K229" i="1" s="1"/>
  <c r="L229" i="1" s="1"/>
  <c r="G229" i="1"/>
  <c r="H230" i="1" l="1"/>
  <c r="K230" i="1" s="1"/>
  <c r="L230" i="1" s="1"/>
  <c r="G230" i="1"/>
  <c r="E231" i="1"/>
  <c r="D231" i="1" s="1"/>
  <c r="G231" i="1" s="1"/>
  <c r="C232" i="1"/>
  <c r="C233" i="1" l="1"/>
  <c r="E232" i="1"/>
  <c r="D232" i="1" s="1"/>
  <c r="G232" i="1" s="1"/>
  <c r="E233" i="1" l="1"/>
  <c r="D233" i="1" s="1"/>
  <c r="G233" i="1" s="1"/>
  <c r="C234" i="1"/>
  <c r="C235" i="1" l="1"/>
  <c r="E234" i="1"/>
  <c r="D234" i="1" s="1"/>
  <c r="G234" i="1" s="1"/>
  <c r="C236" i="1" l="1"/>
  <c r="E235" i="1"/>
  <c r="D235" i="1" s="1"/>
  <c r="G235" i="1" s="1"/>
  <c r="C237" i="1" l="1"/>
  <c r="E236" i="1"/>
  <c r="D236" i="1" s="1"/>
  <c r="G236" i="1" s="1"/>
  <c r="E237" i="1" l="1"/>
  <c r="D237" i="1" s="1"/>
  <c r="G237" i="1" s="1"/>
  <c r="C238" i="1"/>
  <c r="E238" i="1" l="1"/>
  <c r="D238" i="1" s="1"/>
  <c r="G238" i="1" s="1"/>
  <c r="C239" i="1"/>
  <c r="C240" i="1" l="1"/>
  <c r="E239" i="1"/>
  <c r="D239" i="1" s="1"/>
  <c r="G239" i="1" s="1"/>
  <c r="C241" i="1" l="1"/>
  <c r="E240" i="1"/>
  <c r="D240" i="1" s="1"/>
  <c r="G240" i="1" s="1"/>
  <c r="C242" i="1" l="1"/>
  <c r="E241" i="1"/>
  <c r="D241" i="1" s="1"/>
  <c r="G241" i="1" s="1"/>
  <c r="E242" i="1" l="1"/>
  <c r="D242" i="1" s="1"/>
  <c r="G242" i="1" s="1"/>
  <c r="C243" i="1"/>
  <c r="E243" i="1" l="1"/>
  <c r="D243" i="1" s="1"/>
  <c r="G243" i="1" s="1"/>
  <c r="C244" i="1"/>
  <c r="C245" i="1" l="1"/>
  <c r="E244" i="1"/>
  <c r="D244" i="1" s="1"/>
  <c r="G244" i="1" s="1"/>
  <c r="E245" i="1" l="1"/>
  <c r="D245" i="1" s="1"/>
  <c r="G245" i="1" s="1"/>
  <c r="C246" i="1"/>
  <c r="E246" i="1" l="1"/>
  <c r="D246" i="1" s="1"/>
  <c r="G246" i="1" s="1"/>
  <c r="C247" i="1"/>
  <c r="C248" i="1" l="1"/>
  <c r="E247" i="1"/>
  <c r="D247" i="1" s="1"/>
  <c r="G247" i="1" s="1"/>
  <c r="C249" i="1" l="1"/>
  <c r="E248" i="1"/>
  <c r="D248" i="1" s="1"/>
  <c r="G248" i="1" s="1"/>
  <c r="E249" i="1" l="1"/>
  <c r="D249" i="1" s="1"/>
  <c r="G249" i="1" s="1"/>
  <c r="C250" i="1"/>
  <c r="E250" i="1" l="1"/>
  <c r="D250" i="1" s="1"/>
  <c r="G250" i="1" s="1"/>
  <c r="C251" i="1"/>
  <c r="C252" i="1" l="1"/>
  <c r="E251" i="1"/>
  <c r="D251" i="1" s="1"/>
  <c r="G251" i="1" s="1"/>
  <c r="E252" i="1" l="1"/>
  <c r="D252" i="1" s="1"/>
  <c r="G252" i="1" s="1"/>
  <c r="C253" i="1"/>
  <c r="E253" i="1" l="1"/>
  <c r="D253" i="1" s="1"/>
  <c r="G253" i="1" s="1"/>
  <c r="C254" i="1"/>
  <c r="C255" i="1" l="1"/>
  <c r="E254" i="1"/>
  <c r="D254" i="1" s="1"/>
  <c r="G254" i="1" s="1"/>
  <c r="E255" i="1" l="1"/>
  <c r="D255" i="1" s="1"/>
  <c r="G255" i="1" s="1"/>
  <c r="C256" i="1"/>
  <c r="E256" i="1" l="1"/>
  <c r="D256" i="1" s="1"/>
  <c r="G256" i="1" s="1"/>
  <c r="C257" i="1"/>
  <c r="C258" i="1" l="1"/>
  <c r="E257" i="1"/>
  <c r="D257" i="1" s="1"/>
  <c r="G257" i="1" s="1"/>
  <c r="E258" i="1" l="1"/>
  <c r="D258" i="1" s="1"/>
  <c r="G258" i="1" s="1"/>
  <c r="C259" i="1"/>
  <c r="C260" i="1" l="1"/>
  <c r="E259" i="1"/>
  <c r="D259" i="1" s="1"/>
  <c r="G259" i="1" s="1"/>
  <c r="C261" i="1" l="1"/>
  <c r="E260" i="1"/>
  <c r="D260" i="1" s="1"/>
  <c r="G260" i="1" s="1"/>
  <c r="C262" i="1" l="1"/>
  <c r="E261" i="1"/>
  <c r="D261" i="1" s="1"/>
  <c r="G261" i="1" s="1"/>
  <c r="C263" i="1" l="1"/>
  <c r="E262" i="1"/>
  <c r="D262" i="1" s="1"/>
  <c r="C264" i="1" l="1"/>
  <c r="E263" i="1"/>
  <c r="D263" i="1" s="1"/>
  <c r="E264" i="1" l="1"/>
  <c r="D264" i="1" s="1"/>
  <c r="C265" i="1"/>
  <c r="C266" i="1" l="1"/>
  <c r="E265" i="1"/>
  <c r="D265" i="1" s="1"/>
  <c r="C267" i="1" l="1"/>
  <c r="E266" i="1"/>
  <c r="D266" i="1" s="1"/>
  <c r="C268" i="1" l="1"/>
  <c r="E267" i="1"/>
  <c r="D267" i="1" s="1"/>
  <c r="C269" i="1" l="1"/>
  <c r="E268" i="1"/>
  <c r="D268" i="1" s="1"/>
  <c r="E269" i="1" l="1"/>
  <c r="D269" i="1" s="1"/>
  <c r="C270" i="1"/>
  <c r="C271" i="1" l="1"/>
  <c r="E270" i="1"/>
  <c r="D270" i="1" s="1"/>
  <c r="C272" i="1" l="1"/>
  <c r="E271" i="1"/>
  <c r="D271" i="1" s="1"/>
  <c r="C273" i="1" l="1"/>
  <c r="E272" i="1"/>
  <c r="D272" i="1" s="1"/>
  <c r="C274" i="1" l="1"/>
  <c r="E273" i="1"/>
  <c r="D273" i="1" s="1"/>
  <c r="E274" i="1" l="1"/>
  <c r="D274" i="1" s="1"/>
  <c r="C275" i="1"/>
  <c r="E275" i="1" l="1"/>
  <c r="D275" i="1" s="1"/>
  <c r="C276" i="1"/>
  <c r="C277" i="1" l="1"/>
  <c r="E276" i="1"/>
  <c r="D276" i="1" s="1"/>
  <c r="C278" i="1" l="1"/>
  <c r="E277" i="1"/>
  <c r="D277" i="1" s="1"/>
  <c r="E278" i="1" l="1"/>
  <c r="D278" i="1" s="1"/>
  <c r="C279" i="1"/>
  <c r="E279" i="1" l="1"/>
  <c r="D279" i="1" s="1"/>
  <c r="C280" i="1"/>
  <c r="C281" i="1" l="1"/>
  <c r="E280" i="1"/>
  <c r="D280" i="1" s="1"/>
  <c r="C282" i="1" l="1"/>
  <c r="E281" i="1"/>
  <c r="D281" i="1" s="1"/>
  <c r="C283" i="1" l="1"/>
  <c r="E282" i="1"/>
  <c r="D282" i="1" s="1"/>
  <c r="C284" i="1" l="1"/>
  <c r="E283" i="1"/>
  <c r="D283" i="1" s="1"/>
  <c r="E284" i="1" l="1"/>
  <c r="D284" i="1" s="1"/>
  <c r="C285" i="1"/>
  <c r="C286" i="1" l="1"/>
  <c r="E285" i="1"/>
  <c r="D285" i="1" s="1"/>
  <c r="C287" i="1" l="1"/>
  <c r="E286" i="1"/>
  <c r="D286" i="1" s="1"/>
  <c r="E287" i="1" l="1"/>
  <c r="D287" i="1" s="1"/>
  <c r="C288" i="1"/>
  <c r="C289" i="1" l="1"/>
  <c r="E288" i="1"/>
  <c r="D288" i="1" s="1"/>
  <c r="E289" i="1" l="1"/>
  <c r="D289" i="1" s="1"/>
  <c r="C290" i="1"/>
  <c r="C291" i="1" l="1"/>
  <c r="E290" i="1"/>
  <c r="D290" i="1" s="1"/>
  <c r="C292" i="1" l="1"/>
  <c r="E291" i="1"/>
  <c r="D291" i="1" s="1"/>
  <c r="C293" i="1" l="1"/>
  <c r="E292" i="1"/>
  <c r="D292" i="1" s="1"/>
  <c r="E293" i="1" l="1"/>
  <c r="D293" i="1" s="1"/>
  <c r="C294" i="1"/>
  <c r="E294" i="1" l="1"/>
  <c r="D294" i="1" s="1"/>
  <c r="C295" i="1"/>
  <c r="C296" i="1" l="1"/>
  <c r="E295" i="1"/>
  <c r="D295" i="1" s="1"/>
  <c r="C297" i="1" l="1"/>
  <c r="E296" i="1"/>
  <c r="D296" i="1" s="1"/>
  <c r="C298" i="1" l="1"/>
  <c r="E297" i="1"/>
  <c r="D297" i="1" s="1"/>
  <c r="C299" i="1" l="1"/>
  <c r="E298" i="1"/>
  <c r="D298" i="1" s="1"/>
  <c r="E299" i="1" l="1"/>
  <c r="D299" i="1" s="1"/>
  <c r="C300" i="1"/>
  <c r="E300" i="1" l="1"/>
  <c r="D300" i="1" s="1"/>
  <c r="C301" i="1"/>
  <c r="C302" i="1" l="1"/>
  <c r="E301" i="1"/>
  <c r="D301" i="1" s="1"/>
  <c r="C303" i="1" l="1"/>
  <c r="E302" i="1"/>
  <c r="D302" i="1" s="1"/>
  <c r="E303" i="1" l="1"/>
  <c r="D303" i="1" s="1"/>
  <c r="C304" i="1"/>
  <c r="E304" i="1" l="1"/>
  <c r="D304" i="1" s="1"/>
  <c r="C305" i="1"/>
  <c r="C306" i="1" l="1"/>
  <c r="E305" i="1"/>
  <c r="D305" i="1" s="1"/>
  <c r="C307" i="1" l="1"/>
  <c r="E306" i="1"/>
  <c r="D306" i="1" s="1"/>
  <c r="C308" i="1" l="1"/>
  <c r="E307" i="1"/>
  <c r="D307" i="1" s="1"/>
  <c r="C309" i="1" l="1"/>
  <c r="E308" i="1"/>
  <c r="D308" i="1" s="1"/>
  <c r="E309" i="1" l="1"/>
  <c r="D309" i="1" s="1"/>
  <c r="C310" i="1"/>
  <c r="C311" i="1" l="1"/>
  <c r="E310" i="1"/>
  <c r="D310" i="1" s="1"/>
  <c r="C312" i="1" l="1"/>
  <c r="E311" i="1"/>
  <c r="D311" i="1" s="1"/>
  <c r="C313" i="1" l="1"/>
  <c r="E312" i="1"/>
  <c r="D312" i="1" s="1"/>
  <c r="C314" i="1" l="1"/>
  <c r="E313" i="1"/>
  <c r="D313" i="1" s="1"/>
  <c r="E314" i="1" l="1"/>
  <c r="D314" i="1" s="1"/>
  <c r="C315" i="1"/>
  <c r="C316" i="1" l="1"/>
  <c r="E315" i="1"/>
  <c r="D315" i="1" s="1"/>
  <c r="C317" i="1" l="1"/>
  <c r="E316" i="1"/>
  <c r="D316" i="1" s="1"/>
  <c r="C318" i="1" l="1"/>
  <c r="E317" i="1"/>
  <c r="D317" i="1" s="1"/>
  <c r="C319" i="1" l="1"/>
  <c r="E318" i="1"/>
  <c r="D318" i="1" s="1"/>
  <c r="E319" i="1" l="1"/>
  <c r="D319" i="1" s="1"/>
  <c r="C320" i="1"/>
  <c r="C321" i="1" l="1"/>
  <c r="E320" i="1"/>
  <c r="D320" i="1" s="1"/>
  <c r="C322" i="1" l="1"/>
  <c r="E321" i="1"/>
  <c r="D321" i="1" s="1"/>
  <c r="C323" i="1" l="1"/>
  <c r="E322" i="1"/>
  <c r="D322" i="1" s="1"/>
  <c r="C324" i="1" l="1"/>
  <c r="E323" i="1"/>
  <c r="D323" i="1" s="1"/>
  <c r="E324" i="1" l="1"/>
  <c r="D324" i="1" s="1"/>
  <c r="C325" i="1"/>
  <c r="E325" i="1" l="1"/>
  <c r="D325" i="1" s="1"/>
  <c r="C326" i="1"/>
  <c r="C327" i="1" l="1"/>
  <c r="E326" i="1"/>
  <c r="D326" i="1" s="1"/>
  <c r="C328" i="1" l="1"/>
  <c r="E327" i="1"/>
  <c r="D327" i="1" s="1"/>
  <c r="E328" i="1" l="1"/>
  <c r="D328" i="1" s="1"/>
  <c r="C329" i="1"/>
  <c r="E329" i="1" l="1"/>
  <c r="D329" i="1" s="1"/>
  <c r="C330" i="1"/>
  <c r="C331" i="1" l="1"/>
  <c r="E330" i="1"/>
  <c r="D330" i="1" s="1"/>
  <c r="C332" i="1" l="1"/>
  <c r="E331" i="1"/>
  <c r="D331" i="1" s="1"/>
  <c r="C333" i="1" l="1"/>
  <c r="E332" i="1"/>
  <c r="D332" i="1" s="1"/>
  <c r="C334" i="1" l="1"/>
  <c r="E333" i="1"/>
  <c r="D333" i="1" s="1"/>
  <c r="E334" i="1" l="1"/>
  <c r="D334" i="1" s="1"/>
  <c r="C335" i="1"/>
  <c r="C336" i="1" l="1"/>
  <c r="E335" i="1"/>
  <c r="D335" i="1" s="1"/>
  <c r="C337" i="1" l="1"/>
  <c r="E336" i="1"/>
  <c r="D336" i="1" s="1"/>
  <c r="C338" i="1" l="1"/>
  <c r="E337" i="1"/>
  <c r="D337" i="1" s="1"/>
  <c r="C339" i="1" l="1"/>
  <c r="E338" i="1"/>
  <c r="D338" i="1" s="1"/>
  <c r="E339" i="1" l="1"/>
  <c r="D339" i="1" s="1"/>
  <c r="C340" i="1"/>
  <c r="C341" i="1" l="1"/>
  <c r="E340" i="1"/>
  <c r="D340" i="1" s="1"/>
  <c r="C342" i="1" l="1"/>
  <c r="E341" i="1"/>
  <c r="D341" i="1" s="1"/>
  <c r="C343" i="1" l="1"/>
  <c r="E342" i="1"/>
  <c r="D342" i="1" s="1"/>
  <c r="C344" i="1" l="1"/>
  <c r="E343" i="1"/>
  <c r="D343" i="1" s="1"/>
  <c r="E344" i="1" l="1"/>
  <c r="D344" i="1" s="1"/>
  <c r="C345" i="1"/>
  <c r="C346" i="1" l="1"/>
  <c r="E345" i="1"/>
  <c r="D345" i="1" s="1"/>
  <c r="C347" i="1" l="1"/>
  <c r="E346" i="1"/>
  <c r="D346" i="1" s="1"/>
  <c r="C348" i="1" l="1"/>
  <c r="E347" i="1"/>
  <c r="D347" i="1" s="1"/>
  <c r="C349" i="1" l="1"/>
  <c r="E348" i="1"/>
  <c r="D348" i="1" s="1"/>
  <c r="E349" i="1" l="1"/>
  <c r="D349" i="1" s="1"/>
  <c r="C350" i="1"/>
  <c r="C351" i="1" l="1"/>
  <c r="E350" i="1"/>
  <c r="D350" i="1" s="1"/>
  <c r="C352" i="1" l="1"/>
  <c r="E351" i="1"/>
  <c r="D351" i="1" s="1"/>
  <c r="C353" i="1" l="1"/>
  <c r="E352" i="1"/>
  <c r="D352" i="1" s="1"/>
  <c r="C354" i="1" l="1"/>
  <c r="E353" i="1"/>
  <c r="D353" i="1" s="1"/>
  <c r="E354" i="1" l="1"/>
  <c r="D354" i="1" s="1"/>
  <c r="C355" i="1"/>
  <c r="E355" i="1" l="1"/>
  <c r="D355" i="1" s="1"/>
  <c r="C356" i="1"/>
  <c r="C357" i="1" l="1"/>
  <c r="E356" i="1"/>
  <c r="D356" i="1" s="1"/>
  <c r="C358" i="1" l="1"/>
  <c r="E357" i="1"/>
  <c r="D357" i="1" s="1"/>
  <c r="E358" i="1" l="1"/>
  <c r="D358" i="1" s="1"/>
  <c r="C359" i="1"/>
  <c r="E359" i="1" l="1"/>
  <c r="D359" i="1" s="1"/>
  <c r="C360" i="1"/>
  <c r="C361" i="1" l="1"/>
  <c r="E360" i="1"/>
  <c r="D360" i="1" s="1"/>
  <c r="C362" i="1" l="1"/>
  <c r="E361" i="1"/>
  <c r="D361" i="1" s="1"/>
  <c r="E362" i="1" l="1"/>
  <c r="D362" i="1" s="1"/>
  <c r="C363" i="1"/>
  <c r="C364" i="1" l="1"/>
  <c r="E363" i="1"/>
  <c r="D363" i="1" s="1"/>
  <c r="E364" i="1" l="1"/>
  <c r="D364" i="1" s="1"/>
  <c r="C365" i="1"/>
  <c r="E365" i="1" l="1"/>
  <c r="D365" i="1" s="1"/>
  <c r="C366" i="1"/>
  <c r="C367" i="1" l="1"/>
  <c r="E366" i="1"/>
  <c r="D366" i="1" s="1"/>
  <c r="C368" i="1" l="1"/>
  <c r="E367" i="1"/>
  <c r="D367" i="1" s="1"/>
  <c r="C369" i="1" l="1"/>
  <c r="E368" i="1"/>
  <c r="D368" i="1" s="1"/>
  <c r="E369" i="1" l="1"/>
  <c r="D369" i="1" s="1"/>
  <c r="C370" i="1"/>
  <c r="C371" i="1" l="1"/>
  <c r="E370" i="1"/>
  <c r="D370" i="1" s="1"/>
  <c r="C372" i="1" l="1"/>
  <c r="E371" i="1"/>
  <c r="D371" i="1" s="1"/>
  <c r="E372" i="1" l="1"/>
  <c r="D372" i="1" s="1"/>
  <c r="C373" i="1"/>
  <c r="C374" i="1" l="1"/>
  <c r="E373" i="1"/>
  <c r="D373" i="1" s="1"/>
  <c r="E374" i="1" l="1"/>
  <c r="D374" i="1" s="1"/>
  <c r="C375" i="1"/>
  <c r="C376" i="1" l="1"/>
  <c r="E375" i="1"/>
  <c r="D375" i="1" s="1"/>
  <c r="C377" i="1" l="1"/>
  <c r="E376" i="1"/>
  <c r="D376" i="1" s="1"/>
  <c r="C378" i="1" l="1"/>
  <c r="E377" i="1"/>
  <c r="D377" i="1" s="1"/>
  <c r="C379" i="1" l="1"/>
  <c r="E378" i="1"/>
  <c r="D378" i="1" s="1"/>
  <c r="E379" i="1" l="1"/>
  <c r="D379" i="1" s="1"/>
  <c r="C380" i="1"/>
  <c r="C381" i="1" l="1"/>
  <c r="E380" i="1"/>
  <c r="D380" i="1" s="1"/>
  <c r="C382" i="1" l="1"/>
  <c r="E381" i="1"/>
  <c r="D381" i="1" s="1"/>
  <c r="C383" i="1" l="1"/>
  <c r="E382" i="1"/>
  <c r="D382" i="1" s="1"/>
  <c r="C384" i="1" l="1"/>
  <c r="E383" i="1"/>
  <c r="D383" i="1" s="1"/>
  <c r="E384" i="1" l="1"/>
  <c r="D384" i="1" s="1"/>
  <c r="C385" i="1"/>
  <c r="C386" i="1" l="1"/>
  <c r="E385" i="1"/>
  <c r="D385" i="1" s="1"/>
  <c r="C387" i="1" l="1"/>
  <c r="E386" i="1"/>
  <c r="D386" i="1" s="1"/>
  <c r="C388" i="1" l="1"/>
  <c r="E387" i="1"/>
  <c r="D387" i="1" s="1"/>
  <c r="C389" i="1" l="1"/>
  <c r="E388" i="1"/>
  <c r="D388" i="1" s="1"/>
  <c r="E389" i="1" l="1"/>
  <c r="D389" i="1" s="1"/>
  <c r="C390" i="1"/>
  <c r="C391" i="1" l="1"/>
  <c r="E390" i="1"/>
  <c r="D390" i="1" s="1"/>
  <c r="C392" i="1" l="1"/>
  <c r="E391" i="1"/>
  <c r="D391" i="1" s="1"/>
  <c r="C393" i="1" l="1"/>
  <c r="E392" i="1"/>
  <c r="D392" i="1" s="1"/>
  <c r="E393" i="1" l="1"/>
  <c r="D393" i="1" s="1"/>
  <c r="C394" i="1"/>
  <c r="E394" i="1" l="1"/>
  <c r="D394" i="1" s="1"/>
  <c r="C395" i="1"/>
  <c r="C396" i="1" l="1"/>
  <c r="E395" i="1"/>
  <c r="D395" i="1" s="1"/>
  <c r="C397" i="1" l="1"/>
  <c r="E396" i="1"/>
  <c r="D396" i="1" s="1"/>
  <c r="C398" i="1" l="1"/>
  <c r="E397" i="1"/>
  <c r="D397" i="1" s="1"/>
  <c r="C399" i="1" l="1"/>
  <c r="E398" i="1"/>
  <c r="D398" i="1" s="1"/>
  <c r="E399" i="1" l="1"/>
  <c r="D399" i="1" s="1"/>
  <c r="C400" i="1"/>
  <c r="E400" i="1" l="1"/>
  <c r="D400" i="1" s="1"/>
  <c r="C401" i="1"/>
  <c r="C402" i="1" l="1"/>
  <c r="E401" i="1"/>
  <c r="D401" i="1" s="1"/>
  <c r="C403" i="1" l="1"/>
  <c r="E402" i="1"/>
  <c r="D402" i="1" s="1"/>
  <c r="C404" i="1" l="1"/>
  <c r="E403" i="1"/>
  <c r="D403" i="1" s="1"/>
  <c r="E404" i="1" l="1"/>
  <c r="D404" i="1" s="1"/>
  <c r="C405" i="1"/>
  <c r="C406" i="1" l="1"/>
  <c r="E405" i="1"/>
  <c r="D405" i="1" s="1"/>
  <c r="C407" i="1" l="1"/>
  <c r="E406" i="1"/>
  <c r="D406" i="1" s="1"/>
  <c r="C408" i="1" l="1"/>
  <c r="E407" i="1"/>
  <c r="D407" i="1" s="1"/>
  <c r="C409" i="1" l="1"/>
  <c r="E408" i="1"/>
  <c r="D408" i="1" s="1"/>
  <c r="E409" i="1" l="1"/>
  <c r="D409" i="1" s="1"/>
  <c r="C410" i="1"/>
  <c r="C411" i="1" l="1"/>
  <c r="E410" i="1"/>
  <c r="D410" i="1" s="1"/>
  <c r="C412" i="1" l="1"/>
  <c r="E411" i="1"/>
  <c r="D411" i="1" s="1"/>
  <c r="C413" i="1" l="1"/>
  <c r="E412" i="1"/>
  <c r="D412" i="1" s="1"/>
  <c r="C414" i="1" l="1"/>
  <c r="E413" i="1"/>
  <c r="D413" i="1" s="1"/>
  <c r="E414" i="1" l="1"/>
  <c r="D414" i="1" s="1"/>
  <c r="C415" i="1"/>
  <c r="E415" i="1" l="1"/>
  <c r="D415" i="1" s="1"/>
  <c r="C416" i="1"/>
  <c r="C417" i="1" l="1"/>
  <c r="E416" i="1"/>
  <c r="D416" i="1" s="1"/>
  <c r="C418" i="1" l="1"/>
  <c r="E417" i="1"/>
  <c r="D417" i="1" s="1"/>
  <c r="C419" i="1" l="1"/>
  <c r="E418" i="1"/>
  <c r="D418" i="1" s="1"/>
  <c r="E419" i="1" l="1"/>
  <c r="D419" i="1" s="1"/>
  <c r="C420" i="1"/>
  <c r="C421" i="1" l="1"/>
  <c r="E420" i="1"/>
  <c r="D420" i="1" s="1"/>
  <c r="C422" i="1" l="1"/>
  <c r="E421" i="1"/>
  <c r="D421" i="1" s="1"/>
  <c r="E422" i="1" l="1"/>
  <c r="D422" i="1" s="1"/>
  <c r="C423" i="1"/>
  <c r="C424" i="1" l="1"/>
  <c r="E423" i="1"/>
  <c r="D423" i="1" s="1"/>
  <c r="E424" i="1" l="1"/>
  <c r="D424" i="1" s="1"/>
  <c r="C425" i="1"/>
  <c r="C426" i="1" l="1"/>
  <c r="E425" i="1"/>
  <c r="D425" i="1" s="1"/>
  <c r="C427" i="1" l="1"/>
  <c r="E426" i="1"/>
  <c r="D426" i="1" s="1"/>
  <c r="C428" i="1" l="1"/>
  <c r="E427" i="1"/>
  <c r="D427" i="1" s="1"/>
  <c r="E428" i="1" l="1"/>
  <c r="D428" i="1" s="1"/>
  <c r="C429" i="1"/>
  <c r="C430" i="1" l="1"/>
  <c r="E429" i="1"/>
  <c r="D429" i="1" s="1"/>
  <c r="E430" i="1" l="1"/>
  <c r="D430" i="1" s="1"/>
  <c r="C431" i="1"/>
  <c r="E431" i="1" l="1"/>
  <c r="D431" i="1" s="1"/>
  <c r="C432" i="1"/>
  <c r="C433" i="1" l="1"/>
  <c r="E432" i="1"/>
  <c r="D432" i="1" s="1"/>
  <c r="E433" i="1" l="1"/>
  <c r="D433" i="1" s="1"/>
  <c r="C434" i="1"/>
  <c r="E434" i="1" l="1"/>
  <c r="D434" i="1" s="1"/>
  <c r="C435" i="1"/>
  <c r="E435" i="1" l="1"/>
  <c r="D435" i="1" s="1"/>
  <c r="C436" i="1"/>
  <c r="E436" i="1" l="1"/>
  <c r="D436" i="1" s="1"/>
  <c r="C437" i="1"/>
  <c r="C438" i="1" l="1"/>
  <c r="E437" i="1"/>
  <c r="D437" i="1" s="1"/>
  <c r="E438" i="1" l="1"/>
  <c r="D438" i="1" s="1"/>
  <c r="C439" i="1"/>
  <c r="C440" i="1" l="1"/>
  <c r="E439" i="1"/>
  <c r="D439" i="1" s="1"/>
  <c r="E440" i="1" l="1"/>
  <c r="D440" i="1" s="1"/>
  <c r="C441" i="1"/>
  <c r="E441" i="1" l="1"/>
  <c r="D441" i="1" s="1"/>
  <c r="C442" i="1"/>
  <c r="C443" i="1" l="1"/>
  <c r="E442" i="1"/>
  <c r="D442" i="1" s="1"/>
  <c r="C444" i="1" l="1"/>
  <c r="E443" i="1"/>
  <c r="D443" i="1" s="1"/>
  <c r="E444" i="1" l="1"/>
  <c r="D444" i="1" s="1"/>
  <c r="C445" i="1"/>
  <c r="E445" i="1" l="1"/>
  <c r="D445" i="1" s="1"/>
  <c r="C446" i="1"/>
  <c r="E446" i="1" l="1"/>
  <c r="D446" i="1" s="1"/>
  <c r="C447" i="1"/>
  <c r="C448" i="1" l="1"/>
  <c r="E447" i="1"/>
  <c r="D447" i="1" s="1"/>
  <c r="C449" i="1" l="1"/>
  <c r="E448" i="1"/>
  <c r="D448" i="1" s="1"/>
  <c r="C450" i="1" l="1"/>
  <c r="E449" i="1"/>
  <c r="D449" i="1" s="1"/>
  <c r="E450" i="1" l="1"/>
  <c r="D450" i="1" s="1"/>
  <c r="C451" i="1"/>
  <c r="C452" i="1" l="1"/>
  <c r="E451" i="1"/>
  <c r="D451" i="1" s="1"/>
  <c r="C453" i="1" l="1"/>
  <c r="E452" i="1"/>
  <c r="D452" i="1" s="1"/>
  <c r="E453" i="1" l="1"/>
  <c r="D453" i="1" s="1"/>
  <c r="C454" i="1"/>
  <c r="E454" i="1" l="1"/>
  <c r="D454" i="1" s="1"/>
  <c r="C455" i="1"/>
  <c r="E455" i="1" l="1"/>
  <c r="D455" i="1" s="1"/>
  <c r="C456" i="1"/>
  <c r="E456" i="1" l="1"/>
  <c r="D456" i="1" s="1"/>
  <c r="C457" i="1"/>
  <c r="C458" i="1" l="1"/>
  <c r="E457" i="1"/>
  <c r="D457" i="1" s="1"/>
  <c r="C459" i="1" l="1"/>
  <c r="E458" i="1"/>
  <c r="D458" i="1" s="1"/>
  <c r="C460" i="1" l="1"/>
  <c r="E459" i="1"/>
  <c r="D459" i="1" s="1"/>
  <c r="E460" i="1" l="1"/>
  <c r="D460" i="1" s="1"/>
  <c r="C461" i="1"/>
  <c r="C462" i="1" l="1"/>
  <c r="E461" i="1"/>
  <c r="D461" i="1" s="1"/>
  <c r="C463" i="1" l="1"/>
  <c r="E462" i="1"/>
  <c r="D462" i="1" s="1"/>
  <c r="E463" i="1" l="1"/>
  <c r="D463" i="1" s="1"/>
  <c r="C464" i="1"/>
  <c r="C465" i="1" l="1"/>
  <c r="E464" i="1"/>
  <c r="D464" i="1" s="1"/>
  <c r="E465" i="1" l="1"/>
  <c r="D465" i="1" s="1"/>
  <c r="C466" i="1"/>
  <c r="C467" i="1" l="1"/>
  <c r="E466" i="1"/>
  <c r="D466" i="1" s="1"/>
  <c r="C468" i="1" l="1"/>
  <c r="E467" i="1"/>
  <c r="D467" i="1" s="1"/>
  <c r="C469" i="1" l="1"/>
  <c r="E468" i="1"/>
  <c r="D468" i="1" s="1"/>
  <c r="C470" i="1" l="1"/>
  <c r="E469" i="1"/>
  <c r="D469" i="1" s="1"/>
  <c r="E470" i="1" l="1"/>
  <c r="D470" i="1" s="1"/>
  <c r="C471" i="1"/>
  <c r="E471" i="1" l="1"/>
  <c r="D471" i="1" s="1"/>
  <c r="C472" i="1"/>
  <c r="C473" i="1" l="1"/>
  <c r="E472" i="1"/>
  <c r="D472" i="1" s="1"/>
  <c r="C474" i="1" l="1"/>
  <c r="E473" i="1"/>
  <c r="D473" i="1" s="1"/>
  <c r="E474" i="1" l="1"/>
  <c r="D474" i="1" s="1"/>
  <c r="C475" i="1"/>
  <c r="E475" i="1" l="1"/>
  <c r="D475" i="1" s="1"/>
  <c r="C476" i="1"/>
  <c r="C477" i="1" l="1"/>
  <c r="E476" i="1"/>
  <c r="D476" i="1" s="1"/>
  <c r="C478" i="1" l="1"/>
  <c r="E478" i="1" s="1"/>
  <c r="E477" i="1"/>
  <c r="D477" i="1" s="1"/>
  <c r="D478" i="1" l="1"/>
  <c r="J9" i="1"/>
  <c r="G9" i="1"/>
  <c r="H9" i="1"/>
  <c r="K9" i="1"/>
  <c r="I9" i="1"/>
  <c r="AF23" i="7" l="1"/>
  <c r="D19" i="6"/>
  <c r="E5" i="6"/>
  <c r="AG4" i="7" s="1"/>
  <c r="AF2" i="7"/>
  <c r="D23" i="6"/>
  <c r="D22" i="6"/>
  <c r="E7" i="6"/>
  <c r="AG6" i="7" s="1"/>
  <c r="D21" i="6"/>
  <c r="E6" i="6"/>
  <c r="AG5" i="7" s="1"/>
  <c r="D17" i="6"/>
  <c r="D16" i="6"/>
  <c r="D24" i="6"/>
  <c r="D18" i="6"/>
  <c r="D26" i="6"/>
  <c r="D25" i="6"/>
  <c r="C12" i="6"/>
  <c r="AG27" i="7" s="1" a="1"/>
  <c r="C11" i="6"/>
  <c r="AG26" i="7" s="1" a="1"/>
  <c r="C10" i="6"/>
  <c r="K10" i="1"/>
  <c r="AP9" i="1"/>
  <c r="AP10" i="1" s="1"/>
  <c r="AF9" i="1"/>
  <c r="AF10" i="1" s="1"/>
  <c r="Y9" i="1"/>
  <c r="Y10" i="1" s="1"/>
  <c r="S9" i="1"/>
  <c r="S10" i="1" s="1"/>
  <c r="H2" i="7"/>
  <c r="D24" i="2"/>
  <c r="C12" i="2"/>
  <c r="H27" i="7" s="1" a="1"/>
  <c r="D23" i="2"/>
  <c r="C11" i="2"/>
  <c r="H26" i="7" s="1" a="1"/>
  <c r="D26" i="2"/>
  <c r="D25" i="2"/>
  <c r="E7" i="2"/>
  <c r="D22" i="2"/>
  <c r="E6" i="2"/>
  <c r="G23" i="7"/>
  <c r="D16" i="2"/>
  <c r="C10" i="2"/>
  <c r="E5" i="2"/>
  <c r="D21" i="2"/>
  <c r="D19" i="2"/>
  <c r="D18" i="2"/>
  <c r="D17" i="2"/>
  <c r="G10" i="1"/>
  <c r="O9" i="1"/>
  <c r="O10" i="1" s="1"/>
  <c r="AI9" i="1"/>
  <c r="AI10" i="1" s="1"/>
  <c r="AB9" i="1"/>
  <c r="AB10" i="1" s="1"/>
  <c r="U9" i="1"/>
  <c r="U10" i="1" s="1"/>
  <c r="D21" i="5"/>
  <c r="E7" i="5"/>
  <c r="AA6" i="7" s="1"/>
  <c r="E6" i="5"/>
  <c r="AA5" i="7" s="1"/>
  <c r="Z23" i="7"/>
  <c r="Z2" i="7"/>
  <c r="D25" i="5"/>
  <c r="C11" i="5"/>
  <c r="AA26" i="7" s="1" a="1"/>
  <c r="D24" i="5"/>
  <c r="C10" i="5"/>
  <c r="D23" i="5"/>
  <c r="E5" i="5"/>
  <c r="AA4" i="7" s="1"/>
  <c r="Z7" i="7" s="1"/>
  <c r="D26" i="5"/>
  <c r="C12" i="5"/>
  <c r="AA27" i="7" s="1" a="1"/>
  <c r="D18" i="5"/>
  <c r="D17" i="5"/>
  <c r="D16" i="5"/>
  <c r="D22" i="5"/>
  <c r="D19" i="5"/>
  <c r="AE9" i="1"/>
  <c r="AE10" i="1" s="1"/>
  <c r="B10" i="1" s="1"/>
  <c r="R9" i="1"/>
  <c r="R10" i="1" s="1"/>
  <c r="X9" i="1"/>
  <c r="X10" i="1" s="1"/>
  <c r="J10" i="1"/>
  <c r="AO9" i="1"/>
  <c r="AO10" i="1" s="1"/>
  <c r="T23" i="7"/>
  <c r="D22" i="4"/>
  <c r="C10" i="4"/>
  <c r="D21" i="4"/>
  <c r="E7" i="4"/>
  <c r="U6" i="7" s="1"/>
  <c r="D19" i="4"/>
  <c r="T2" i="7"/>
  <c r="D18" i="4"/>
  <c r="D24" i="4"/>
  <c r="E6" i="4"/>
  <c r="U5" i="7" s="1"/>
  <c r="D23" i="4"/>
  <c r="E5" i="4"/>
  <c r="U4" i="7" s="1"/>
  <c r="T7" i="7" s="1"/>
  <c r="C12" i="4"/>
  <c r="U27" i="7" s="1" a="1"/>
  <c r="C11" i="4"/>
  <c r="U26" i="7" s="1" a="1"/>
  <c r="D25" i="4"/>
  <c r="D26" i="4"/>
  <c r="D17" i="4"/>
  <c r="D16" i="4"/>
  <c r="I10" i="1"/>
  <c r="AD9" i="1"/>
  <c r="AD10" i="1" s="1"/>
  <c r="Q9" i="1"/>
  <c r="Q10" i="1" s="1"/>
  <c r="W9" i="1"/>
  <c r="W10" i="1" s="1"/>
  <c r="AM9" i="1"/>
  <c r="AM10" i="1" s="1"/>
  <c r="D23" i="3"/>
  <c r="C11" i="3"/>
  <c r="O26" i="7" s="1" a="1"/>
  <c r="D22" i="3"/>
  <c r="C10" i="3"/>
  <c r="D17" i="3"/>
  <c r="D16" i="3"/>
  <c r="N23" i="7"/>
  <c r="D19" i="3"/>
  <c r="D18" i="3"/>
  <c r="E7" i="3"/>
  <c r="O6" i="7" s="1"/>
  <c r="E6" i="3"/>
  <c r="O5" i="7" s="1"/>
  <c r="E5" i="3"/>
  <c r="O4" i="7" s="1"/>
  <c r="D26" i="3"/>
  <c r="D25" i="3"/>
  <c r="D21" i="3"/>
  <c r="N2" i="7"/>
  <c r="D24" i="3"/>
  <c r="C12" i="3"/>
  <c r="O27" i="7" s="1" a="1"/>
  <c r="H10" i="1"/>
  <c r="AC9" i="1"/>
  <c r="AC10" i="1" s="1"/>
  <c r="P9" i="1"/>
  <c r="P10" i="1" s="1"/>
  <c r="AK9" i="1"/>
  <c r="AK10" i="1" s="1"/>
  <c r="V9" i="1"/>
  <c r="V10" i="1" s="1"/>
  <c r="C25" i="7" l="1"/>
  <c r="C6" i="7"/>
  <c r="D27" i="6"/>
  <c r="C26" i="7"/>
  <c r="C27" i="7"/>
  <c r="C5" i="7"/>
  <c r="C4" i="7"/>
  <c r="U26" i="7"/>
  <c r="W26" i="7"/>
  <c r="V26" i="7"/>
  <c r="D27" i="4"/>
  <c r="AC26" i="7"/>
  <c r="AA26" i="7"/>
  <c r="AB26" i="7"/>
  <c r="H27" i="7"/>
  <c r="J27" i="7"/>
  <c r="I27" i="7"/>
  <c r="Q26" i="7"/>
  <c r="P26" i="7"/>
  <c r="O26" i="7"/>
  <c r="D20" i="5"/>
  <c r="AG27" i="7"/>
  <c r="AH27" i="7"/>
  <c r="AI27" i="7"/>
  <c r="G6" i="7"/>
  <c r="H5" i="7"/>
  <c r="G4" i="7"/>
  <c r="H4" i="7"/>
  <c r="H6" i="7"/>
  <c r="G5" i="7"/>
  <c r="AI26" i="7"/>
  <c r="AG26" i="7"/>
  <c r="AH26" i="7"/>
  <c r="AB27" i="7"/>
  <c r="AC27" i="7"/>
  <c r="AA27" i="7"/>
  <c r="D20" i="3"/>
  <c r="D13" i="6"/>
  <c r="AG25" i="7" a="1"/>
  <c r="P27" i="7"/>
  <c r="O27" i="7"/>
  <c r="Q27" i="7"/>
  <c r="D27" i="3"/>
  <c r="D20" i="4"/>
  <c r="D27" i="5"/>
  <c r="J26" i="7"/>
  <c r="I26" i="7"/>
  <c r="H26" i="7"/>
  <c r="U27" i="7"/>
  <c r="W27" i="7"/>
  <c r="V27" i="7"/>
  <c r="U25" i="7" a="1"/>
  <c r="D13" i="4"/>
  <c r="D13" i="3"/>
  <c r="O25" i="7" a="1"/>
  <c r="H25" i="7" a="1"/>
  <c r="D13" i="2"/>
  <c r="AA25" i="7" a="1"/>
  <c r="D13" i="5"/>
  <c r="D20" i="2"/>
  <c r="D27" i="2" s="1"/>
  <c r="D20" i="6"/>
  <c r="D29" i="2" l="1"/>
  <c r="P25" i="7"/>
  <c r="O25" i="7"/>
  <c r="Q25" i="7"/>
  <c r="H25" i="7"/>
  <c r="J25" i="7"/>
  <c r="I25" i="7"/>
  <c r="D29" i="4"/>
  <c r="U25" i="7"/>
  <c r="V25" i="7"/>
  <c r="W25" i="7"/>
  <c r="D29" i="5"/>
  <c r="AH25" i="7"/>
  <c r="AG25" i="7"/>
  <c r="AI25" i="7"/>
  <c r="D29" i="3"/>
  <c r="AB25" i="7"/>
  <c r="AA25" i="7"/>
  <c r="AC25" i="7"/>
  <c r="D29" i="6"/>
</calcChain>
</file>

<file path=xl/sharedStrings.xml><?xml version="1.0" encoding="utf-8"?>
<sst xmlns="http://schemas.openxmlformats.org/spreadsheetml/2006/main" count="300" uniqueCount="146">
  <si>
    <t>RETAIL MEDIA INVESTMENT CASE</t>
  </si>
  <si>
    <t>DATA ASSET VALUATION</t>
  </si>
  <si>
    <t>RETAIL MEDIA INVENTORY: IMPRESSIONS</t>
  </si>
  <si>
    <t>RETAIL MEDIA INVENTORY VALUE</t>
  </si>
  <si>
    <t>RETAIL MEDIA PROJECTED SALES</t>
  </si>
  <si>
    <t>OPERATING PROFIT FROM RETAIL MEDIA</t>
  </si>
  <si>
    <t>BALANCE PROJECTION</t>
  </si>
  <si>
    <t>Year / Month</t>
  </si>
  <si>
    <t>MONTHY REACH UNIQUE</t>
  </si>
  <si>
    <t>POTENTIAL IMPRESSIONS: 
IN-STORE</t>
  </si>
  <si>
    <t>POTENTIAL IMPRESSIONS: 
ON-SITE</t>
  </si>
  <si>
    <t>POTENTIAL IMPRESSIONS: 
OFF-SITE</t>
  </si>
  <si>
    <t>TOTAL POTENTIAL IMPRESSIONS</t>
  </si>
  <si>
    <t>Evolution</t>
  </si>
  <si>
    <t>POTENTIAL MEDIA VALUE</t>
  </si>
  <si>
    <t>TOTAL POTENTIAL VALUE</t>
  </si>
  <si>
    <t>Velocity</t>
  </si>
  <si>
    <t>Sales/Month
IN-STORE</t>
  </si>
  <si>
    <t>Sales/Month
ON-SITE</t>
  </si>
  <si>
    <t>Sales / Month
OFF-SITE</t>
  </si>
  <si>
    <t>TOTAL PROJECTED SALES</t>
  </si>
  <si>
    <t>Commisions to Media Agency: 20% - applied to approx. 50% of total revenues</t>
  </si>
  <si>
    <t>Cost of Sales: 10% off Gross Sales after Commisions (5% if Lead Gen by Commercial Dep)</t>
  </si>
  <si>
    <t>Cost of Campaign Management: 5% off Gross Sales excl. Rebates</t>
  </si>
  <si>
    <t>Cost of Platform: 25% off Gross Sales excl. Rebates</t>
  </si>
  <si>
    <t>OPERATING PROFIT</t>
  </si>
  <si>
    <t>SOFTWARE SETUP &amp; INTEGRATIONS</t>
  </si>
  <si>
    <t>CLOUD &amp; PROCESSING COSTS</t>
  </si>
  <si>
    <t>FTE CONSUMPTION: COMMERCIAL</t>
  </si>
  <si>
    <t>FTE CONSUMPTION: MARKETING</t>
  </si>
  <si>
    <t>FTE CONSUMPTION: IT &amp; DIGITAL</t>
  </si>
  <si>
    <t>MEDIA INFRASTRUCTURE INVESTMENT</t>
  </si>
  <si>
    <t>BALANCE</t>
  </si>
  <si>
    <t>IN-STORE:
Digital Screens, In-Store Radio</t>
  </si>
  <si>
    <t>ON-SITE:
Website, Mobile App</t>
  </si>
  <si>
    <t>OFF-SITE:
Social Media, Direct Comms</t>
  </si>
  <si>
    <t>% Total Potential Sales</t>
  </si>
  <si>
    <t>Total Retail Media Impressions</t>
  </si>
  <si>
    <t>In-Store</t>
  </si>
  <si>
    <t>Digital Screens &amp; Radio</t>
  </si>
  <si>
    <t>On-Site</t>
  </si>
  <si>
    <t>Website &amp; Mobile App</t>
  </si>
  <si>
    <t>Off-Site</t>
  </si>
  <si>
    <t>Social Media &amp; Direct Comms</t>
  </si>
  <si>
    <t>Forecasted Retail Media Sales</t>
  </si>
  <si>
    <t>Total Forecasted Media Sales</t>
  </si>
  <si>
    <t>Costs (€)</t>
  </si>
  <si>
    <t>Commisions to Media Agencies</t>
  </si>
  <si>
    <t>Cost of Sales</t>
  </si>
  <si>
    <t>Cost of Campaign Management</t>
  </si>
  <si>
    <t>Cost of Platform</t>
  </si>
  <si>
    <t>Total Operating Cost</t>
  </si>
  <si>
    <t>Software Setup &amp; Integrations</t>
  </si>
  <si>
    <t>Cloud &amp; Processing Costs</t>
  </si>
  <si>
    <t>FTE Consumption: Commercial</t>
  </si>
  <si>
    <t>FTE Consumption: Marketing</t>
  </si>
  <si>
    <t>FTE Consumptions: IT &amp; Digital</t>
  </si>
  <si>
    <t>CAPEX Investments</t>
  </si>
  <si>
    <t>Total Cost Including Setup &amp; Cloud</t>
  </si>
  <si>
    <t>Operating Profit - 2025</t>
  </si>
  <si>
    <t>Operating Profit - 2026</t>
  </si>
  <si>
    <t>Share of Media Impressions over 3 years</t>
  </si>
  <si>
    <t>Share of Media Revenue Total Period</t>
  </si>
  <si>
    <t>Impressions Potential</t>
  </si>
  <si>
    <t>Revenue Potential</t>
  </si>
  <si>
    <t>Sales Velocity</t>
  </si>
  <si>
    <t>Actual Sales</t>
  </si>
  <si>
    <t>Variable</t>
  </si>
  <si>
    <t>Value</t>
  </si>
  <si>
    <t>Name</t>
  </si>
  <si>
    <t>{store_name}</t>
  </si>
  <si>
    <t>Data asset valuation coefficient</t>
  </si>
  <si>
    <t>Potential Reach In-Store M1</t>
  </si>
  <si>
    <t>Potential Reach On-Site M1</t>
  </si>
  <si>
    <t>Potential Reach Off-Site M1</t>
  </si>
  <si>
    <t>Media Reach Coefficient</t>
  </si>
  <si>
    <t>Unique Impressions In-Store</t>
  </si>
  <si>
    <t>Unique Impressions On-Site</t>
  </si>
  <si>
    <t>Unique Impressions Off-Site</t>
  </si>
  <si>
    <t>Potential Media Value In-Store</t>
  </si>
  <si>
    <t>Potential Media Value On-Site</t>
  </si>
  <si>
    <t>Potential Media Value Off-Site</t>
  </si>
  <si>
    <t>Velocity M1</t>
  </si>
  <si>
    <t>Velocity Coefficient</t>
  </si>
  <si>
    <t>Commisions to Media Agency ( Rebates )</t>
  </si>
  <si>
    <t>Software Setup</t>
  </si>
  <si>
    <t>Cloud and Processing</t>
  </si>
  <si>
    <t>Cloud and Processing Coefficient</t>
  </si>
  <si>
    <t>FTE Commercial Value</t>
  </si>
  <si>
    <t>FTE Commercial Coefficient</t>
  </si>
  <si>
    <t>FTE Marketing Value</t>
  </si>
  <si>
    <t>FTE Marketing Coefficient</t>
  </si>
  <si>
    <t>FTE IT Value</t>
  </si>
  <si>
    <t>FTE IT Coefficient</t>
  </si>
  <si>
    <t>Media Infrastructure Value</t>
  </si>
  <si>
    <t>Media Infrastructure Coefficient</t>
  </si>
  <si>
    <t>Start date</t>
  </si>
  <si>
    <t>End date</t>
  </si>
  <si>
    <t>In-store</t>
  </si>
  <si>
    <t>Monthly Transactions</t>
  </si>
  <si>
    <t>Monthly Foot Trafic</t>
  </si>
  <si>
    <t>Dwell time</t>
  </si>
  <si>
    <t>Add duration</t>
  </si>
  <si>
    <t>Monthly Frequency</t>
  </si>
  <si>
    <t>Stores Number</t>
  </si>
  <si>
    <t>If screens/no of screens</t>
  </si>
  <si>
    <t>Capture rate screen</t>
  </si>
  <si>
    <t xml:space="preserve"> Paid vs self screen</t>
  </si>
  <si>
    <t>If radio(1/0)</t>
  </si>
  <si>
    <t>Capture rate radio</t>
  </si>
  <si>
    <t xml:space="preserve"> Paid vs self radio</t>
  </si>
  <si>
    <t>Visitor vs customer coefficient</t>
  </si>
  <si>
    <t>Monthly Screen payd impressions per unique reach</t>
  </si>
  <si>
    <t xml:space="preserve">Monthly Radio impressions per unique reach </t>
  </si>
  <si>
    <t xml:space="preserve">Monthly total impressions per unique reach </t>
  </si>
  <si>
    <t>Total impressions / unique reach / visit</t>
  </si>
  <si>
    <t>Monthly Potential Reach</t>
  </si>
  <si>
    <t xml:space="preserve">Channel </t>
  </si>
  <si>
    <t>Convenience</t>
  </si>
  <si>
    <t>Supermarket</t>
  </si>
  <si>
    <t>Hipermarket</t>
  </si>
  <si>
    <t>Total</t>
  </si>
  <si>
    <t>On-site</t>
  </si>
  <si>
    <t>Monthly Visits</t>
  </si>
  <si>
    <t xml:space="preserve"> Bounce Rate</t>
  </si>
  <si>
    <t>Monthly Potential Reach = Unique Users</t>
  </si>
  <si>
    <t>Average impressions / channel / visit</t>
  </si>
  <si>
    <t>Monthly Impressions per Unique Reach</t>
  </si>
  <si>
    <t xml:space="preserve">Website </t>
  </si>
  <si>
    <t xml:space="preserve">Mobile App </t>
  </si>
  <si>
    <t>Loyalty Program</t>
  </si>
  <si>
    <t xml:space="preserve">Off-site </t>
  </si>
  <si>
    <t>Monthly followers / customer data base</t>
  </si>
  <si>
    <t>Monthly Potential Reach  = Unique Users</t>
  </si>
  <si>
    <t>Channel</t>
  </si>
  <si>
    <t>Facebook Business Page</t>
  </si>
  <si>
    <t>Instagram Bussines Page</t>
  </si>
  <si>
    <t>Google Bussines Profile</t>
  </si>
  <si>
    <t>Email</t>
  </si>
  <si>
    <t>SMS</t>
  </si>
  <si>
    <t>WhatsApp</t>
  </si>
  <si>
    <t>Stores with screens</t>
  </si>
  <si>
    <t>Stores with radio</t>
  </si>
  <si>
    <t>Number of screens</t>
  </si>
  <si>
    <t>Minimarket</t>
  </si>
  <si>
    <t>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</si>
</sst>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[$€-2]\ #,##0"/>
    <numFmt numFmtId="166" formatCode="[$€-2]\ #,##0_);[Red]\([$€-2]\ #,##0\)"/>
    <numFmt numFmtId="167" formatCode="_-* #,##0_-;\-* #,##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-* #,##0.00\ _R_O_N_-;\-* #,##0.00\ _R_O_N_-;_-* &quot;-&quot;??\ _R_O_N_-;_-@_-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"/>
    </font>
    <font>
      <sz val="12"/>
      <color theme="0"/>
      <name val="Roboto Black"/>
    </font>
    <font>
      <sz val="12"/>
      <name val="Roboto Black"/>
    </font>
    <font>
      <b/>
      <sz val="10"/>
      <color theme="0"/>
      <name val="Roboto"/>
    </font>
    <font>
      <i/>
      <sz val="10"/>
      <color theme="0"/>
      <name val="Roboto"/>
    </font>
    <font>
      <b/>
      <sz val="10"/>
      <color theme="0"/>
      <name val="Roboto Black"/>
    </font>
    <font>
      <sz val="11"/>
      <color theme="1"/>
      <name val="Calibri"/>
      <family val="2"/>
      <scheme val="minor"/>
    </font>
    <font>
      <sz val="9"/>
      <color theme="1"/>
      <name val="Roboto Black"/>
    </font>
    <font>
      <sz val="9"/>
      <color theme="1"/>
      <name val="Roboto"/>
    </font>
    <font>
      <b/>
      <sz val="9"/>
      <color theme="1"/>
      <name val="Roboto Black"/>
    </font>
    <font>
      <sz val="9"/>
      <color theme="0"/>
      <name val="Roboto Black"/>
    </font>
    <font>
      <sz val="9"/>
      <name val="Roboto"/>
    </font>
    <font>
      <b/>
      <sz val="9"/>
      <color theme="0"/>
      <name val="Roboto"/>
    </font>
    <font>
      <i/>
      <sz val="9"/>
      <color theme="0"/>
      <name val="Roboto"/>
    </font>
    <font>
      <i/>
      <sz val="9"/>
      <color theme="1"/>
      <name val="Roboto"/>
    </font>
    <font>
      <b/>
      <sz val="9"/>
      <color rgb="FFE66414"/>
      <name val="Roboto"/>
    </font>
    <font>
      <sz val="26"/>
      <color theme="1"/>
      <name val="Roboto Black"/>
    </font>
    <font>
      <sz val="14"/>
      <name val="Roboto Black"/>
    </font>
    <font>
      <sz val="18"/>
      <color theme="0"/>
      <name val="Roboto Black"/>
    </font>
    <font>
      <sz val="18"/>
      <name val="Roboto"/>
    </font>
    <font>
      <sz val="14"/>
      <color theme="0"/>
      <name val="Roboto Black"/>
    </font>
    <font>
      <i/>
      <sz val="9"/>
      <color theme="0"/>
      <name val="Roboto"/>
      <family val="2"/>
    </font>
    <font>
      <i/>
      <sz val="9"/>
      <name val="Roboto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rgb="FFE56315"/>
      <name val="Roboto"/>
    </font>
    <font>
      <sz val="18"/>
      <name val="Roboto Black"/>
    </font>
    <font>
      <b/>
      <sz val="11"/>
      <color theme="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0"/>
        <bgColor theme="5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7">
    <xf numFmtId="0" fontId="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64" fontId="10" fillId="0" borderId="0"/>
  </cellStyleXfs>
  <cellXfs count="176">
    <xf numFmtId="0" fontId="0" fillId="0" borderId="0" xfId="0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3" borderId="0" xfId="0" applyFont="1" applyFill="1" applyAlignment="1">
      <alignment vertical="center"/>
    </xf>
    <xf numFmtId="0" fontId="14" fillId="5" borderId="0" xfId="0" applyFont="1" applyFill="1" applyAlignment="1">
      <alignment vertical="center"/>
    </xf>
    <xf numFmtId="3" fontId="17" fillId="5" borderId="0" xfId="0" applyNumberFormat="1" applyFont="1" applyFill="1" applyAlignment="1">
      <alignment horizontal="left" vertical="center"/>
    </xf>
    <xf numFmtId="3" fontId="17" fillId="5" borderId="0" xfId="0" applyNumberFormat="1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6" fillId="5" borderId="0" xfId="0" applyFont="1" applyFill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38" fontId="17" fillId="5" borderId="0" xfId="0" applyNumberFormat="1" applyFont="1" applyFill="1" applyAlignment="1">
      <alignment horizontal="left" vertical="center"/>
    </xf>
    <xf numFmtId="37" fontId="16" fillId="5" borderId="0" xfId="0" applyNumberFormat="1" applyFont="1" applyFill="1" applyAlignment="1">
      <alignment horizontal="left" vertical="center"/>
    </xf>
    <xf numFmtId="3" fontId="18" fillId="0" borderId="0" xfId="0" applyNumberFormat="1" applyFont="1" applyAlignment="1">
      <alignment horizontal="left" vertical="center"/>
    </xf>
    <xf numFmtId="3" fontId="19" fillId="0" borderId="0" xfId="0" applyNumberFormat="1" applyFont="1" applyAlignment="1">
      <alignment horizontal="left" vertical="center"/>
    </xf>
    <xf numFmtId="9" fontId="18" fillId="0" borderId="0" xfId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0" xfId="0" applyFont="1"/>
    <xf numFmtId="0" fontId="11" fillId="0" borderId="0" xfId="0" applyFont="1" applyAlignment="1">
      <alignment vertical="center" shrinkToFit="1"/>
    </xf>
    <xf numFmtId="0" fontId="12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8" fillId="8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3" fontId="21" fillId="0" borderId="0" xfId="0" applyNumberFormat="1" applyFont="1" applyAlignment="1">
      <alignment vertical="center"/>
    </xf>
    <xf numFmtId="165" fontId="21" fillId="0" borderId="0" xfId="0" applyNumberFormat="1" applyFont="1" applyAlignment="1">
      <alignment vertical="center"/>
    </xf>
    <xf numFmtId="166" fontId="21" fillId="0" borderId="0" xfId="0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3" fillId="0" borderId="0" xfId="3" applyAlignment="1">
      <alignment vertical="center"/>
    </xf>
    <xf numFmtId="0" fontId="3" fillId="0" borderId="0" xfId="3" applyAlignment="1">
      <alignment vertical="center" wrapText="1"/>
    </xf>
    <xf numFmtId="167" fontId="0" fillId="0" borderId="0" xfId="4" applyNumberFormat="1" applyFont="1" applyAlignment="1">
      <alignment vertical="center"/>
    </xf>
    <xf numFmtId="0" fontId="29" fillId="0" borderId="0" xfId="3" applyFont="1" applyAlignment="1">
      <alignment vertical="center"/>
    </xf>
    <xf numFmtId="167" fontId="3" fillId="0" borderId="0" xfId="3" applyNumberFormat="1" applyAlignment="1">
      <alignment vertical="center"/>
    </xf>
    <xf numFmtId="43" fontId="0" fillId="0" borderId="0" xfId="4" applyFont="1" applyAlignment="1">
      <alignment vertical="center"/>
    </xf>
    <xf numFmtId="0" fontId="3" fillId="2" borderId="0" xfId="3" applyFill="1" applyAlignment="1">
      <alignment vertical="center"/>
    </xf>
    <xf numFmtId="9" fontId="0" fillId="0" borderId="0" xfId="5" applyFont="1" applyAlignment="1">
      <alignment vertical="center"/>
    </xf>
    <xf numFmtId="0" fontId="3" fillId="2" borderId="0" xfId="3" applyFill="1" applyAlignment="1">
      <alignment horizontal="left" vertical="center" wrapText="1"/>
    </xf>
    <xf numFmtId="0" fontId="3" fillId="2" borderId="0" xfId="3" applyFill="1" applyAlignment="1">
      <alignment horizontal="left" vertical="center"/>
    </xf>
    <xf numFmtId="168" fontId="3" fillId="0" borderId="0" xfId="3" applyNumberFormat="1" applyAlignment="1">
      <alignment vertical="center"/>
    </xf>
    <xf numFmtId="0" fontId="3" fillId="2" borderId="0" xfId="3" applyFill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/>
    </xf>
    <xf numFmtId="165" fontId="12" fillId="0" borderId="0" xfId="0" applyNumberFormat="1" applyFont="1" applyAlignment="1">
      <alignment horizontal="center" vertical="center"/>
    </xf>
    <xf numFmtId="0" fontId="27" fillId="0" borderId="0" xfId="0" applyFont="1"/>
    <xf numFmtId="169" fontId="3" fillId="0" borderId="0" xfId="3" applyNumberFormat="1" applyAlignment="1">
      <alignment vertical="center"/>
    </xf>
    <xf numFmtId="170" fontId="3" fillId="0" borderId="0" xfId="3" applyNumberFormat="1" applyAlignment="1">
      <alignment vertical="center"/>
    </xf>
    <xf numFmtId="0" fontId="2" fillId="0" borderId="1" xfId="3" applyFont="1" applyBorder="1" applyAlignment="1">
      <alignment horizontal="center" vertical="center" wrapText="1"/>
    </xf>
    <xf numFmtId="0" fontId="2" fillId="0" borderId="4" xfId="3" applyFont="1" applyBorder="1" applyAlignment="1">
      <alignment horizontal="center" vertical="center" wrapText="1"/>
    </xf>
    <xf numFmtId="171" fontId="2" fillId="0" borderId="1" xfId="2" applyNumberFormat="1" applyFont="1" applyBorder="1" applyAlignment="1">
      <alignment horizontal="right" vertical="center" wrapText="1"/>
    </xf>
    <xf numFmtId="0" fontId="2" fillId="0" borderId="0" xfId="3" applyFont="1" applyAlignment="1">
      <alignment vertical="center"/>
    </xf>
    <xf numFmtId="167" fontId="2" fillId="2" borderId="0" xfId="4" applyNumberFormat="1" applyFont="1" applyFill="1" applyAlignment="1">
      <alignment vertical="center"/>
    </xf>
    <xf numFmtId="168" fontId="2" fillId="0" borderId="0" xfId="3" applyNumberFormat="1" applyFont="1" applyAlignment="1">
      <alignment vertical="center"/>
    </xf>
    <xf numFmtId="17" fontId="14" fillId="11" borderId="0" xfId="0" applyNumberFormat="1" applyFont="1" applyFill="1" applyAlignment="1">
      <alignment vertical="center"/>
    </xf>
    <xf numFmtId="172" fontId="7" fillId="2" borderId="0" xfId="1" applyNumberFormat="1" applyFont="1" applyFill="1" applyAlignment="1">
      <alignment vertical="center"/>
    </xf>
    <xf numFmtId="165" fontId="7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vertical="center"/>
    </xf>
    <xf numFmtId="173" fontId="16" fillId="5" borderId="0" xfId="0" applyNumberFormat="1" applyFont="1" applyFill="1" applyAlignment="1">
      <alignment horizontal="left" vertical="center"/>
    </xf>
    <xf numFmtId="173" fontId="3" fillId="0" borderId="0" xfId="3" applyNumberFormat="1" applyAlignment="1">
      <alignment vertical="center"/>
    </xf>
    <xf numFmtId="174" fontId="25" fillId="5" borderId="0" xfId="6" applyNumberFormat="1" applyFont="1" applyFill="1" applyAlignment="1">
      <alignment horizontal="left" vertical="center"/>
    </xf>
    <xf numFmtId="174" fontId="26" fillId="0" borderId="0" xfId="6" applyNumberFormat="1" applyFont="1" applyAlignment="1">
      <alignment horizontal="left" vertical="center"/>
    </xf>
    <xf numFmtId="174" fontId="19" fillId="0" borderId="0" xfId="6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4" fontId="21" fillId="0" borderId="0" xfId="6" applyNumberFormat="1" applyFont="1" applyAlignment="1">
      <alignment horizontal="left" vertical="center"/>
    </xf>
    <xf numFmtId="174" fontId="32" fillId="0" borderId="0" xfId="6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5" fillId="8" borderId="0" xfId="0" applyNumberFormat="1" applyFont="1" applyFill="1" applyAlignment="1">
      <alignment horizontal="center" vertical="center" wrapText="1"/>
    </xf>
    <xf numFmtId="49" fontId="22" fillId="8" borderId="0" xfId="6" applyNumberFormat="1" applyFont="1" applyFill="1" applyAlignment="1">
      <alignment horizontal="center" vertical="center"/>
    </xf>
    <xf numFmtId="49" fontId="9" fillId="6" borderId="0" xfId="0" applyNumberFormat="1" applyFont="1" applyFill="1" applyAlignment="1">
      <alignment horizontal="center" vertical="center" wrapText="1"/>
    </xf>
    <xf numFmtId="49" fontId="14" fillId="5" borderId="0" xfId="0" applyNumberFormat="1" applyFont="1" applyFill="1" applyAlignment="1">
      <alignment vertical="center"/>
    </xf>
    <xf numFmtId="0" fontId="14" fillId="11" borderId="0" xfId="0" applyFont="1" applyFill="1" applyAlignment="1">
      <alignment vertical="center"/>
    </xf>
    <xf numFmtId="3" fontId="12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168" fontId="33" fillId="0" borderId="0" xfId="0" applyNumberFormat="1" applyFont="1" applyAlignment="1">
      <alignment horizontal="center" vertical="center"/>
    </xf>
    <xf numFmtId="172" fontId="18" fillId="0" borderId="0" xfId="1" applyNumberFormat="1" applyFont="1" applyAlignment="1">
      <alignment horizontal="left" vertical="center"/>
    </xf>
    <xf numFmtId="168" fontId="21" fillId="0" borderId="0" xfId="0" applyNumberFormat="1" applyFont="1" applyAlignment="1">
      <alignment horizontal="center" vertical="center"/>
    </xf>
    <xf numFmtId="3" fontId="0" fillId="0" borderId="0" xfId="0" applyNumberFormat="1"/>
    <xf numFmtId="0" fontId="0" fillId="2" borderId="0" xfId="0" applyFill="1"/>
    <xf numFmtId="0" fontId="27" fillId="2" borderId="0" xfId="0" applyFont="1" applyFill="1"/>
    <xf numFmtId="0" fontId="27" fillId="2" borderId="0" xfId="0" applyFont="1" applyFill="1" applyAlignment="1">
      <alignment horizontal="left"/>
    </xf>
    <xf numFmtId="0" fontId="0" fillId="2" borderId="1" xfId="0" applyFill="1" applyBorder="1"/>
    <xf numFmtId="168" fontId="2" fillId="2" borderId="1" xfId="2" applyNumberFormat="1" applyFont="1" applyFill="1" applyBorder="1" applyAlignment="1">
      <alignment vertical="center"/>
    </xf>
    <xf numFmtId="173" fontId="2" fillId="2" borderId="1" xfId="6" applyNumberFormat="1" applyFont="1" applyFill="1" applyBorder="1" applyAlignment="1">
      <alignment vertical="center"/>
    </xf>
    <xf numFmtId="173" fontId="2" fillId="2" borderId="0" xfId="6" applyNumberFormat="1" applyFont="1" applyFill="1" applyAlignment="1">
      <alignment vertical="center"/>
    </xf>
    <xf numFmtId="17" fontId="27" fillId="2" borderId="0" xfId="0" applyNumberFormat="1" applyFont="1" applyFill="1"/>
    <xf numFmtId="173" fontId="0" fillId="2" borderId="0" xfId="6" applyNumberFormat="1" applyFont="1" applyFill="1"/>
    <xf numFmtId="172" fontId="0" fillId="2" borderId="0" xfId="1" applyNumberFormat="1" applyFont="1" applyFill="1"/>
    <xf numFmtId="17" fontId="27" fillId="2" borderId="1" xfId="0" applyNumberFormat="1" applyFont="1" applyFill="1" applyBorder="1"/>
    <xf numFmtId="173" fontId="0" fillId="2" borderId="1" xfId="6" applyNumberFormat="1" applyFont="1" applyFill="1" applyBorder="1"/>
    <xf numFmtId="174" fontId="21" fillId="0" borderId="0" xfId="6" applyNumberFormat="1" applyFont="1" applyAlignment="1">
      <alignment vertical="center"/>
    </xf>
    <xf numFmtId="0" fontId="15" fillId="0" borderId="0" xfId="0" applyFont="1" applyAlignment="1">
      <alignment horizontal="center" vertical="center"/>
    </xf>
    <xf numFmtId="172" fontId="0" fillId="2" borderId="4" xfId="1" applyNumberFormat="1" applyFont="1" applyFill="1" applyBorder="1"/>
    <xf numFmtId="168" fontId="1" fillId="2" borderId="1" xfId="2" applyNumberFormat="1" applyFont="1" applyFill="1" applyBorder="1" applyAlignment="1">
      <alignment vertical="center"/>
    </xf>
    <xf numFmtId="14" fontId="34" fillId="10" borderId="7" xfId="0" applyNumberFormat="1" applyFont="1" applyFill="1" applyBorder="1" applyAlignment="1">
      <alignment horizontal="center" vertical="center"/>
    </xf>
    <xf numFmtId="0" fontId="34" fillId="10" borderId="4" xfId="0" applyFont="1" applyFill="1" applyBorder="1" applyAlignment="1">
      <alignment horizontal="center" vertical="center"/>
    </xf>
    <xf numFmtId="0" fontId="0" fillId="14" borderId="7" xfId="0" applyFill="1" applyBorder="1"/>
    <xf numFmtId="0" fontId="0" fillId="14" borderId="4" xfId="0" applyFill="1" applyBorder="1" applyAlignment="1">
      <alignment horizontal="right"/>
    </xf>
    <xf numFmtId="0" fontId="0" fillId="0" borderId="7" xfId="0" applyBorder="1"/>
    <xf numFmtId="0" fontId="0" fillId="0" borderId="4" xfId="0" applyBorder="1" applyAlignment="1">
      <alignment horizontal="right"/>
    </xf>
    <xf numFmtId="1" fontId="0" fillId="14" borderId="4" xfId="0" applyNumberFormat="1" applyFill="1" applyBorder="1" applyAlignment="1">
      <alignment horizontal="right"/>
    </xf>
    <xf numFmtId="14" fontId="0" fillId="0" borderId="4" xfId="0" applyNumberFormat="1" applyBorder="1" applyAlignment="1">
      <alignment horizontal="right"/>
    </xf>
    <xf numFmtId="0" fontId="34" fillId="13" borderId="10" xfId="0" applyFont="1" applyFill="1" applyBorder="1" applyAlignment="1">
      <alignment horizontal="center" vertical="center" wrapText="1"/>
    </xf>
    <xf numFmtId="0" fontId="34" fillId="13" borderId="6" xfId="0" applyFont="1" applyFill="1" applyBorder="1" applyAlignment="1">
      <alignment horizontal="center" vertical="center" wrapText="1"/>
    </xf>
    <xf numFmtId="0" fontId="34" fillId="13" borderId="11" xfId="0" applyFont="1" applyFill="1" applyBorder="1" applyAlignment="1">
      <alignment horizontal="center" vertical="center" wrapText="1"/>
    </xf>
    <xf numFmtId="0" fontId="0" fillId="14" borderId="10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1" fontId="0" fillId="14" borderId="6" xfId="0" applyNumberFormat="1" applyFill="1" applyBorder="1" applyAlignment="1">
      <alignment horizontal="center" vertical="center"/>
    </xf>
    <xf numFmtId="0" fontId="0" fillId="14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 wrapText="1"/>
    </xf>
    <xf numFmtId="0" fontId="31" fillId="13" borderId="11" xfId="0" applyFont="1" applyFill="1" applyBorder="1" applyAlignment="1">
      <alignment horizontal="center" vertical="center" wrapText="1"/>
    </xf>
    <xf numFmtId="0" fontId="0" fillId="14" borderId="6" xfId="0" applyFill="1" applyBorder="1" applyAlignment="1">
      <alignment horizontal="center" vertical="center" wrapText="1"/>
    </xf>
    <xf numFmtId="0" fontId="5" fillId="8" borderId="0" xfId="0" applyFont="1" applyFill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8" borderId="0" xfId="0" applyFont="1" applyFill="1" applyAlignment="1">
      <alignment horizontal="left" vertical="center" wrapText="1"/>
    </xf>
    <xf numFmtId="0" fontId="4" fillId="0" borderId="0" xfId="0" applyFont="1" applyAlignment="1">
      <alignment vertical="center"/>
    </xf>
    <xf numFmtId="0" fontId="7" fillId="4" borderId="0" xfId="0" applyFont="1" applyFill="1" applyAlignment="1">
      <alignment horizontal="left" vertical="center"/>
    </xf>
    <xf numFmtId="0" fontId="7" fillId="8" borderId="0" xfId="0" applyFont="1" applyFill="1" applyAlignment="1">
      <alignment horizontal="center" vertical="center"/>
    </xf>
    <xf numFmtId="0" fontId="7" fillId="8" borderId="0" xfId="0" applyFont="1" applyFill="1" applyAlignment="1">
      <alignment horizontal="center" vertical="center" wrapText="1"/>
    </xf>
    <xf numFmtId="0" fontId="24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176" fontId="22" fillId="8" borderId="0" xfId="6" applyNumberFormat="1" applyFont="1" applyFill="1" applyAlignment="1">
      <alignment horizontal="center" vertic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horizontal="left" vertical="center" wrapText="1"/>
    </xf>
    <xf numFmtId="49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/>
    </xf>
    <xf numFmtId="165" fontId="13" fillId="0" borderId="0" xfId="0" applyNumberFormat="1" applyFont="1" applyAlignment="1">
      <alignment horizontal="center" vertical="center"/>
    </xf>
    <xf numFmtId="0" fontId="7" fillId="4" borderId="0" xfId="0" applyFont="1" applyFill="1" applyAlignment="1">
      <alignment horizontal="left" vertical="center" wrapText="1"/>
    </xf>
    <xf numFmtId="0" fontId="9" fillId="8" borderId="0" xfId="0" applyFont="1" applyFill="1" applyAlignment="1">
      <alignment horizontal="center" vertical="center" wrapText="1"/>
    </xf>
    <xf numFmtId="175" fontId="12" fillId="0" borderId="0" xfId="0" applyNumberFormat="1" applyFont="1" applyAlignment="1">
      <alignment horizontal="center" vertical="center"/>
    </xf>
    <xf numFmtId="3" fontId="17" fillId="5" borderId="0" xfId="0" applyNumberFormat="1" applyFont="1" applyFill="1" applyAlignment="1">
      <alignment horizontal="center" vertical="center"/>
    </xf>
    <xf numFmtId="0" fontId="30" fillId="7" borderId="1" xfId="3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1" xfId="3" applyFont="1" applyBorder="1" applyAlignment="1">
      <alignment horizontal="center" vertical="center"/>
    </xf>
    <xf numFmtId="173" fontId="0" fillId="0" borderId="1" xfId="6" applyNumberFormat="1" applyFont="1" applyBorder="1" applyAlignment="1">
      <alignment horizontal="center" vertical="center"/>
    </xf>
    <xf numFmtId="0" fontId="31" fillId="6" borderId="1" xfId="3" applyFont="1" applyFill="1" applyBorder="1" applyAlignment="1">
      <alignment horizontal="center" vertical="center"/>
    </xf>
    <xf numFmtId="173" fontId="30" fillId="7" borderId="1" xfId="6" applyNumberFormat="1" applyFont="1" applyFill="1" applyBorder="1" applyAlignment="1">
      <alignment horizontal="center" vertical="center"/>
    </xf>
    <xf numFmtId="0" fontId="28" fillId="9" borderId="1" xfId="3" applyFont="1" applyFill="1" applyBorder="1" applyAlignment="1">
      <alignment horizontal="center" vertical="center"/>
    </xf>
    <xf numFmtId="0" fontId="0" fillId="0" borderId="2" xfId="0" applyBorder="1"/>
    <xf numFmtId="173" fontId="31" fillId="10" borderId="1" xfId="6" applyNumberFormat="1" applyFont="1" applyFill="1" applyBorder="1" applyAlignment="1">
      <alignment horizontal="center" vertical="center"/>
    </xf>
    <xf numFmtId="173" fontId="31" fillId="6" borderId="1" xfId="6" applyNumberFormat="1" applyFont="1" applyFill="1" applyBorder="1" applyAlignment="1">
      <alignment horizontal="center" vertical="center"/>
    </xf>
    <xf numFmtId="0" fontId="31" fillId="10" borderId="1" xfId="3" applyFont="1" applyFill="1" applyBorder="1" applyAlignment="1">
      <alignment horizontal="center" vertical="center" wrapText="1"/>
    </xf>
    <xf numFmtId="0" fontId="2" fillId="0" borderId="1" xfId="3" applyFont="1" applyBorder="1" applyAlignment="1">
      <alignment horizontal="center" vertical="center" wrapText="1"/>
    </xf>
    <xf numFmtId="173" fontId="2" fillId="0" borderId="1" xfId="6" applyNumberFormat="1" applyFont="1" applyBorder="1" applyAlignment="1">
      <alignment horizontal="center" vertical="center"/>
    </xf>
    <xf numFmtId="0" fontId="28" fillId="12" borderId="1" xfId="3" applyFont="1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6" xfId="0" applyFill="1" applyBorder="1" applyAlignment="1">
      <alignment horizontal="center" vertical="center"/>
    </xf>
    <xf numFmtId="1" fontId="0" fillId="15" borderId="6" xfId="0" applyNumberFormat="1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" fontId="0" fillId="2" borderId="6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14" borderId="1" xfId="0" applyFill="1" applyBorder="1"/>
    <xf numFmtId="0" fontId="0" fillId="14" borderId="1" xfId="0" applyFill="1" applyBorder="1" applyAlignment="1">
      <alignment horizontal="right"/>
    </xf>
    <xf numFmtId="0" fontId="0" fillId="2" borderId="6" xfId="0" applyFill="1" applyBorder="1" applyAlignment="1">
      <alignment horizontal="center" vertical="center" wrapText="1"/>
    </xf>
    <xf numFmtId="0" fontId="27" fillId="14" borderId="8" xfId="0" applyFont="1" applyFill="1" applyBorder="1" applyAlignment="1">
      <alignment horizontal="center" vertical="center"/>
    </xf>
    <xf numFmtId="0" fontId="27" fillId="14" borderId="5" xfId="0" applyFont="1" applyFill="1" applyBorder="1" applyAlignment="1">
      <alignment horizontal="center" vertical="center" wrapText="1"/>
    </xf>
    <xf numFmtId="0" fontId="27" fillId="14" borderId="5" xfId="0" applyFont="1" applyFill="1" applyBorder="1" applyAlignment="1">
      <alignment horizontal="center" vertical="center"/>
    </xf>
    <xf numFmtId="0" fontId="27" fillId="14" borderId="9" xfId="0" applyFont="1" applyFill="1" applyBorder="1" applyAlignment="1">
      <alignment horizontal="center" vertical="center"/>
    </xf>
    <xf numFmtId="0" fontId="27" fillId="2" borderId="8" xfId="0" applyFont="1" applyFill="1" applyBorder="1" applyAlignment="1">
      <alignment horizontal="center" vertical="center"/>
    </xf>
    <xf numFmtId="0" fontId="27" fillId="2" borderId="5" xfId="0" applyFont="1" applyFill="1" applyBorder="1" applyAlignment="1">
      <alignment horizontal="center" vertical="center"/>
    </xf>
    <xf numFmtId="0" fontId="27" fillId="2" borderId="9" xfId="0" applyFont="1" applyFill="1" applyBorder="1" applyAlignment="1">
      <alignment horizontal="center" vertical="center"/>
    </xf>
    <xf numFmtId="2" fontId="27" fillId="14" borderId="5" xfId="0" applyNumberFormat="1" applyFont="1" applyFill="1" applyBorder="1" applyAlignment="1">
      <alignment horizontal="center" vertical="center"/>
    </xf>
    <xf numFmtId="1" fontId="27" fillId="14" borderId="5" xfId="0" applyNumberFormat="1" applyFont="1" applyFill="1" applyBorder="1" applyAlignment="1">
      <alignment horizontal="center" vertical="center"/>
    </xf>
  </cellXfs>
  <cellStyles count="7">
    <cellStyle name="Comma" xfId="2" builtinId="3"/>
    <cellStyle name="Comma 2" xfId="4" xr:uid="{00000000-0005-0000-0000-000004000000}"/>
    <cellStyle name="Currency" xfId="6" builtinId="4"/>
    <cellStyle name="Normal" xfId="0" builtinId="0"/>
    <cellStyle name="Normal 2" xfId="3" xr:uid="{00000000-0005-0000-0000-000003000000}"/>
    <cellStyle name="Per cent" xfId="1" builtinId="5"/>
    <cellStyle name="Per cent 2" xfId="5" xr:uid="{00000000-0005-0000-0000-000005000000}"/>
  </cellStyles>
  <dxfs count="2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857247475984669E-3"/>
          <c:w val="1"/>
          <c:h val="0.998142766507360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Case'!$R$15:$R$94</c:f>
              <c:numCache>
                <c:formatCode>_("$"* #,##0_);_("$"* \(#,##0\);_("$"* "-"??_);_(@_)</c:formatCode>
                <c:ptCount val="8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27363.264366455784</c:v>
                </c:pt>
                <c:pt idx="25">
                  <c:v>27500.080688288057</c:v>
                </c:pt>
                <c:pt idx="26">
                  <c:v>27637.581091729495</c:v>
                </c:pt>
                <c:pt idx="27">
                  <c:v>27775.768997188141</c:v>
                </c:pt>
                <c:pt idx="28">
                  <c:v>27914.647842174076</c:v>
                </c:pt>
                <c:pt idx="29">
                  <c:v>28054.221081384949</c:v>
                </c:pt>
                <c:pt idx="30">
                  <c:v>28194.492186791867</c:v>
                </c:pt>
                <c:pt idx="31">
                  <c:v>28335.464647725828</c:v>
                </c:pt>
                <c:pt idx="32">
                  <c:v>28477.141970964454</c:v>
                </c:pt>
                <c:pt idx="33">
                  <c:v>28619.527680819272</c:v>
                </c:pt>
                <c:pt idx="34">
                  <c:v>28762.625319223363</c:v>
                </c:pt>
                <c:pt idx="35">
                  <c:v>28906.438445819476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E-DD47-B55D-1A3A306824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0"/>
          <c:w val="1"/>
          <c:h val="1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Case'!$L$15:$L$94</c:f>
              <c:numCache>
                <c:formatCode>#,##0</c:formatCode>
                <c:ptCount val="80"/>
                <c:pt idx="0">
                  <c:v>2241562</c:v>
                </c:pt>
                <c:pt idx="1">
                  <c:v>2252769.8099999996</c:v>
                </c:pt>
                <c:pt idx="2">
                  <c:v>2264033.6590499994</c:v>
                </c:pt>
                <c:pt idx="3">
                  <c:v>2275353.8273452492</c:v>
                </c:pt>
                <c:pt idx="4">
                  <c:v>2286730.5964819752</c:v>
                </c:pt>
                <c:pt idx="5">
                  <c:v>2298164.2494643847</c:v>
                </c:pt>
                <c:pt idx="6">
                  <c:v>2309655.0707117063</c:v>
                </c:pt>
                <c:pt idx="7">
                  <c:v>2321203.3460652647</c:v>
                </c:pt>
                <c:pt idx="8">
                  <c:v>2332809.3627955904</c:v>
                </c:pt>
                <c:pt idx="9">
                  <c:v>2344473.4096095683</c:v>
                </c:pt>
                <c:pt idx="10">
                  <c:v>2356195.7766576158</c:v>
                </c:pt>
                <c:pt idx="11">
                  <c:v>2367976.7555409041</c:v>
                </c:pt>
                <c:pt idx="12">
                  <c:v>2379816.6393186082</c:v>
                </c:pt>
                <c:pt idx="13">
                  <c:v>2391715.7225152012</c:v>
                </c:pt>
                <c:pt idx="14">
                  <c:v>2403674.3011277765</c:v>
                </c:pt>
                <c:pt idx="15">
                  <c:v>2415692.6726334156</c:v>
                </c:pt>
                <c:pt idx="16">
                  <c:v>2427771.1359965825</c:v>
                </c:pt>
                <c:pt idx="17">
                  <c:v>2439909.9916765653</c:v>
                </c:pt>
                <c:pt idx="18">
                  <c:v>2452109.5416349475</c:v>
                </c:pt>
                <c:pt idx="19">
                  <c:v>2464370.0893431222</c:v>
                </c:pt>
                <c:pt idx="20">
                  <c:v>2476691.9397898372</c:v>
                </c:pt>
                <c:pt idx="21">
                  <c:v>2489075.3994887862</c:v>
                </c:pt>
                <c:pt idx="22">
                  <c:v>2501520.7764862301</c:v>
                </c:pt>
                <c:pt idx="23">
                  <c:v>2514028.3803686611</c:v>
                </c:pt>
                <c:pt idx="24">
                  <c:v>2526598.5222705044</c:v>
                </c:pt>
                <c:pt idx="25">
                  <c:v>2539231.5148818563</c:v>
                </c:pt>
                <c:pt idx="26">
                  <c:v>2551927.6724562654</c:v>
                </c:pt>
                <c:pt idx="27">
                  <c:v>2564687.3108185465</c:v>
                </c:pt>
                <c:pt idx="28">
                  <c:v>2577510.7473726389</c:v>
                </c:pt>
                <c:pt idx="29">
                  <c:v>2590398.3011095021</c:v>
                </c:pt>
                <c:pt idx="30">
                  <c:v>2603350.2926150491</c:v>
                </c:pt>
                <c:pt idx="31">
                  <c:v>2616367.0440781242</c:v>
                </c:pt>
                <c:pt idx="32">
                  <c:v>2629448.8792985147</c:v>
                </c:pt>
                <c:pt idx="33">
                  <c:v>2642596.1236950071</c:v>
                </c:pt>
                <c:pt idx="34">
                  <c:v>2655809.1043134816</c:v>
                </c:pt>
                <c:pt idx="35">
                  <c:v>2669088.1498350492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B5-5142-9AE3-9922B4A817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5760966612936439E-3"/>
          <c:w val="0.94560253873855948"/>
          <c:h val="0.99842395600238343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Case'!$Y$15:$Y$94</c:f>
              <c:numCache>
                <c:formatCode>_("$"* #,##0_);_("$"* \(#,##0\);_("$"* "-"??_);_(@_)</c:formatCode>
                <c:ptCount val="80"/>
                <c:pt idx="0">
                  <c:v>1213.8148000000001</c:v>
                </c:pt>
                <c:pt idx="1">
                  <c:v>1463.8606488</c:v>
                </c:pt>
                <c:pt idx="2">
                  <c:v>1716.3766107179999</c:v>
                </c:pt>
                <c:pt idx="3">
                  <c:v>1971.3811357389595</c:v>
                </c:pt>
                <c:pt idx="4">
                  <c:v>2228.8927965948606</c:v>
                </c:pt>
                <c:pt idx="5">
                  <c:v>2488.9302895309274</c:v>
                </c:pt>
                <c:pt idx="6">
                  <c:v>2751.5124350764399</c:v>
                </c:pt>
                <c:pt idx="7">
                  <c:v>3016.6581788201688</c:v>
                </c:pt>
                <c:pt idx="8">
                  <c:v>3284.386592190458</c:v>
                </c:pt>
                <c:pt idx="9">
                  <c:v>3554.7168732399805</c:v>
                </c:pt>
                <c:pt idx="10">
                  <c:v>3827.668347435193</c:v>
                </c:pt>
                <c:pt idx="11">
                  <c:v>4103.2604684505268</c:v>
                </c:pt>
                <c:pt idx="12">
                  <c:v>4381.5128189673278</c:v>
                </c:pt>
                <c:pt idx="13">
                  <c:v>4662.4451114775866</c:v>
                </c:pt>
                <c:pt idx="14">
                  <c:v>4946.0771890924716</c:v>
                </c:pt>
                <c:pt idx="15">
                  <c:v>5232.4290263557205</c:v>
                </c:pt>
                <c:pt idx="16">
                  <c:v>5521.5207300618731</c:v>
                </c:pt>
                <c:pt idx="17">
                  <c:v>5813.3725400794292</c:v>
                </c:pt>
                <c:pt idx="18">
                  <c:v>6108.0048301789093</c:v>
                </c:pt>
                <c:pt idx="19">
                  <c:v>6405.4381088658811</c:v>
                </c:pt>
                <c:pt idx="20">
                  <c:v>6705.6930202189687</c:v>
                </c:pt>
                <c:pt idx="21">
                  <c:v>7008.7903447328654</c:v>
                </c:pt>
                <c:pt idx="22">
                  <c:v>7314.7510001663959</c:v>
                </c:pt>
                <c:pt idx="23">
                  <c:v>7623.596042395644</c:v>
                </c:pt>
                <c:pt idx="24">
                  <c:v>7935.3466662721794</c:v>
                </c:pt>
                <c:pt idx="25">
                  <c:v>8250.0242064864196</c:v>
                </c:pt>
                <c:pt idx="26">
                  <c:v>8567.6501384361472</c:v>
                </c:pt>
                <c:pt idx="27">
                  <c:v>8888.2460791002086</c:v>
                </c:pt>
                <c:pt idx="28">
                  <c:v>9211.8337879174469</c:v>
                </c:pt>
                <c:pt idx="29">
                  <c:v>9538.4351676708866</c:v>
                </c:pt>
                <c:pt idx="30">
                  <c:v>9868.0722653771572</c:v>
                </c:pt>
                <c:pt idx="31">
                  <c:v>10200.767273181302</c:v>
                </c:pt>
                <c:pt idx="32">
                  <c:v>10536.542529256851</c:v>
                </c:pt>
                <c:pt idx="33">
                  <c:v>10875.420518711329</c:v>
                </c:pt>
                <c:pt idx="34">
                  <c:v>11217.423874497117</c:v>
                </c:pt>
                <c:pt idx="35">
                  <c:v>11562.575378327798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1-1440-AC4A-9D7C64C0FB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2.1514358371608352E-3"/>
          <c:w val="1"/>
          <c:h val="0.99784853353910175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rgbClr val="6DE4B2"/>
            </a:solidFill>
            <a:ln>
              <a:noFill/>
              <a:prstDash val="solid"/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E5E6-FA4A-A5CF-5A774BDD5084}"/>
              </c:ext>
            </c:extLst>
          </c:dPt>
          <c:dLbls>
            <c:delete val="1"/>
          </c:dLbls>
          <c:val>
            <c:numRef>
              <c:f>'Retail Media Investment Case'!$AO$15:$AO$94</c:f>
              <c:numCache>
                <c:formatCode>_("$"* #,##0_);_("$"* \(#,##0\);_("$"* "-"??_);_(@_)</c:formatCode>
                <c:ptCount val="80"/>
                <c:pt idx="0">
                  <c:v>-21817.229175</c:v>
                </c:pt>
                <c:pt idx="1">
                  <c:v>-1764.07838505</c:v>
                </c:pt>
                <c:pt idx="2">
                  <c:v>-1712.6006564711251</c:v>
                </c:pt>
                <c:pt idx="3">
                  <c:v>-1662.8927986468352</c:v>
                </c:pt>
                <c:pt idx="4">
                  <c:v>-1615.0553034778904</c:v>
                </c:pt>
                <c:pt idx="5">
                  <c:v>-1569.19247625604</c:v>
                </c:pt>
                <c:pt idx="6">
                  <c:v>-1525.4125711307906</c:v>
                </c:pt>
                <c:pt idx="7">
                  <c:v>-1483.8279313300877</c:v>
                </c:pt>
                <c:pt idx="8">
                  <c:v>-1444.5551343013749</c:v>
                </c:pt>
                <c:pt idx="9">
                  <c:v>-1407.7151419453162</c:v>
                </c:pt>
                <c:pt idx="10">
                  <c:v>-1373.4334561205069</c:v>
                </c:pt>
                <c:pt idx="11">
                  <c:v>-1341.8402796037294</c:v>
                </c:pt>
                <c:pt idx="12">
                  <c:v>-1313.0706826967789</c:v>
                </c:pt>
                <c:pt idx="13">
                  <c:v>-1287.2647756775646</c:v>
                </c:pt>
                <c:pt idx="14">
                  <c:v>-1264.5678873001211</c:v>
                </c:pt>
                <c:pt idx="15">
                  <c:v>-1245.130749555306</c:v>
                </c:pt>
                <c:pt idx="16">
                  <c:v>-1229.1096889114092</c:v>
                </c:pt>
                <c:pt idx="17">
                  <c:v>-1216.666824261526</c:v>
                </c:pt>
                <c:pt idx="18">
                  <c:v>-1207.970271812535</c:v>
                </c:pt>
                <c:pt idx="19">
                  <c:v>-1203.1943571586989</c:v>
                </c:pt>
                <c:pt idx="20">
                  <c:v>-1202.5198347914384</c:v>
                </c:pt>
                <c:pt idx="21">
                  <c:v>-1206.1341153056328</c:v>
                </c:pt>
                <c:pt idx="22">
                  <c:v>-1214.2315005718974</c:v>
                </c:pt>
                <c:pt idx="23">
                  <c:v>-1227.0134271537372</c:v>
                </c:pt>
                <c:pt idx="24">
                  <c:v>-1244.6887182582304</c:v>
                </c:pt>
                <c:pt idx="25">
                  <c:v>-1267.4738445189923</c:v>
                </c:pt>
                <c:pt idx="26">
                  <c:v>-1295.5931939206357</c:v>
                </c:pt>
                <c:pt idx="27">
                  <c:v>-1329.2793511847849</c:v>
                </c:pt>
                <c:pt idx="28">
                  <c:v>-1368.7733869488402</c:v>
                </c:pt>
                <c:pt idx="29">
                  <c:v>-1414.3251570803641</c:v>
                </c:pt>
                <c:pt idx="30">
                  <c:v>-1466.1936124819194</c:v>
                </c:pt>
                <c:pt idx="31">
                  <c:v>-1524.6471197535675</c:v>
                </c:pt>
                <c:pt idx="32">
                  <c:v>-1589.9637930932022</c:v>
                </c:pt>
                <c:pt idx="33">
                  <c:v>-1662.4318378280641</c:v>
                </c:pt>
                <c:pt idx="34">
                  <c:v>-1742.349905984669</c:v>
                </c:pt>
                <c:pt idx="35">
                  <c:v>-1830.0274643185367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11</c:v>
                </c:pt>
                <c:pt idx="71">
                  <c:v>12</c:v>
                </c:pt>
                <c:pt idx="72">
                  <c:v>13</c:v>
                </c:pt>
                <c:pt idx="73">
                  <c:v>14</c:v>
                </c:pt>
                <c:pt idx="74">
                  <c:v>15</c:v>
                </c:pt>
                <c:pt idx="75">
                  <c:v>16</c:v>
                </c:pt>
                <c:pt idx="76">
                  <c:v>17</c:v>
                </c:pt>
                <c:pt idx="77">
                  <c:v>18</c:v>
                </c:pt>
                <c:pt idx="78">
                  <c:v>19</c:v>
                </c:pt>
                <c:pt idx="79">
                  <c:v>20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0000"/>
                  </a:solidFill>
                  <a:ln>
                    <a:noFill/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670-BA4E-9D24-EBE795FDBB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>
        <c:manualLayout>
          <c:layoutTarget val="inner"/>
          <c:xMode val="edge"/>
          <c:yMode val="edge"/>
          <c:x val="0"/>
          <c:y val="1.184433136610853E-3"/>
          <c:w val="1"/>
          <c:h val="0.99197905246021467"/>
        </c:manualLayout>
      </c:layout>
      <c:barChart>
        <c:barDir val="bar"/>
        <c:grouping val="stacked"/>
        <c:varyColors val="0"/>
        <c:ser>
          <c:idx val="0"/>
          <c:order val="0"/>
          <c:spPr>
            <a:gradFill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val>
            <c:numRef>
              <c:f>'Retail Media Investment Case'!$AF$15:$AF$94</c:f>
              <c:numCache>
                <c:formatCode>_("$"* #,##0_);_("$"* \(#,##0\);_("$"* "-"??_);_(@_)</c:formatCode>
                <c:ptCount val="80"/>
                <c:pt idx="0">
                  <c:v>682.77082500000006</c:v>
                </c:pt>
                <c:pt idx="1">
                  <c:v>823.42161495000005</c:v>
                </c:pt>
                <c:pt idx="2">
                  <c:v>965.46184352887485</c:v>
                </c:pt>
                <c:pt idx="3">
                  <c:v>1108.9018888531646</c:v>
                </c:pt>
                <c:pt idx="4">
                  <c:v>1253.7521980846091</c:v>
                </c:pt>
                <c:pt idx="5">
                  <c:v>1400.0232878611466</c:v>
                </c:pt>
                <c:pt idx="6">
                  <c:v>1547.7257447304974</c:v>
                </c:pt>
                <c:pt idx="7">
                  <c:v>1696.870225586345</c:v>
                </c:pt>
                <c:pt idx="8">
                  <c:v>1847.4674581071326</c:v>
                </c:pt>
                <c:pt idx="9">
                  <c:v>1999.528241197489</c:v>
                </c:pt>
                <c:pt idx="10">
                  <c:v>2153.0634454322962</c:v>
                </c:pt>
                <c:pt idx="11">
                  <c:v>2308.0840135034214</c:v>
                </c:pt>
                <c:pt idx="12">
                  <c:v>2464.6009606691218</c:v>
                </c:pt>
                <c:pt idx="13">
                  <c:v>2622.6253752061425</c:v>
                </c:pt>
                <c:pt idx="14">
                  <c:v>2782.1684188645154</c:v>
                </c:pt>
                <c:pt idx="15">
                  <c:v>2943.2413273250927</c:v>
                </c:pt>
                <c:pt idx="16">
                  <c:v>3105.8554106598035</c:v>
                </c:pt>
                <c:pt idx="17">
                  <c:v>3270.0220537946789</c:v>
                </c:pt>
                <c:pt idx="18">
                  <c:v>3435.7527169756363</c:v>
                </c:pt>
                <c:pt idx="19">
                  <c:v>3603.0589362370583</c:v>
                </c:pt>
                <c:pt idx="20">
                  <c:v>3771.9523238731699</c:v>
                </c:pt>
                <c:pt idx="21">
                  <c:v>3942.4445689122367</c:v>
                </c:pt>
                <c:pt idx="22">
                  <c:v>4114.5474375935974</c:v>
                </c:pt>
                <c:pt idx="23">
                  <c:v>4288.2727738475496</c:v>
                </c:pt>
                <c:pt idx="24">
                  <c:v>4463.6324997781012</c:v>
                </c:pt>
                <c:pt idx="25">
                  <c:v>4640.6386161486107</c:v>
                </c:pt>
                <c:pt idx="26">
                  <c:v>4819.3032028703328</c:v>
                </c:pt>
                <c:pt idx="27">
                  <c:v>4999.6384194938673</c:v>
                </c:pt>
                <c:pt idx="28">
                  <c:v>5181.6565057035641</c:v>
                </c:pt>
                <c:pt idx="29">
                  <c:v>5365.3697818148739</c:v>
                </c:pt>
                <c:pt idx="30">
                  <c:v>5550.7906492746515</c:v>
                </c:pt>
                <c:pt idx="31">
                  <c:v>5737.9315911644826</c:v>
                </c:pt>
                <c:pt idx="32">
                  <c:v>5926.8051727069787</c:v>
                </c:pt>
                <c:pt idx="33">
                  <c:v>6117.4240417751225</c:v>
                </c:pt>
                <c:pt idx="34">
                  <c:v>6309.8009294046287</c:v>
                </c:pt>
                <c:pt idx="35">
                  <c:v>6503.9486503093867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37-6B4B-AB32-402F98C73F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4"/>
        <c:overlap val="100"/>
        <c:axId val="1812202416"/>
        <c:axId val="1812196592"/>
      </c:barChart>
      <c:catAx>
        <c:axId val="181220241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812196592"/>
        <c:crosses val="autoZero"/>
        <c:auto val="1"/>
        <c:lblAlgn val="ctr"/>
        <c:lblOffset val="100"/>
        <c:noMultiLvlLbl val="0"/>
      </c:catAx>
      <c:valAx>
        <c:axId val="1812196592"/>
        <c:scaling>
          <c:orientation val="minMax"/>
        </c:scaling>
        <c:delete val="1"/>
        <c:axPos val="t"/>
        <c:numFmt formatCode="_(&quot;$&quot;* #,##0_);_(&quot;$&quot;* \(#,##0\);_(&quot;$&quot;* &quot;-&quot;??_);_(@_)" sourceLinked="1"/>
        <c:majorTickMark val="none"/>
        <c:minorTickMark val="none"/>
        <c:tickLblPos val="nextTo"/>
        <c:crossAx val="1812202416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Graphics!$B$25:$B$27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Graphics!$C$25:$C$27</c:f>
              <c:numCache>
                <c:formatCode>_-[$€-2]\ * #,##0_-;\-[$€-2]\ * #,##0_-;_-[$€-2]\ * "-"??_-;_-@_-</c:formatCode>
                <c:ptCount val="3"/>
                <c:pt idx="0">
                  <c:v>114486.87496051678</c:v>
                </c:pt>
                <c:pt idx="1">
                  <c:v>736.65071940924304</c:v>
                </c:pt>
                <c:pt idx="2">
                  <c:v>104773.90214449739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F0-474C-B8FF-4F407432F2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24479376"/>
        <c:axId val="1125045248"/>
      </c:barChart>
      <c:catAx>
        <c:axId val="112447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125045248"/>
        <c:crosses val="autoZero"/>
        <c:auto val="1"/>
        <c:lblAlgn val="ctr"/>
        <c:lblOffset val="100"/>
        <c:noMultiLvlLbl val="0"/>
      </c:catAx>
      <c:valAx>
        <c:axId val="1125045248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1124479376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Graphics!$G$4:$G$6</c:f>
            </c:strRef>
          </c:cat>
          <c:val>
            <c:numRef>
              <c:f>Graphics!$H$4:$H$6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C-CD48-A246-A07BB454A2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noFill/>
    <a:ln w="9525" cap="flat" cmpd="sng" algn="ctr">
      <a:noFill/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Graphics!$N$4:$N$6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Graphics!$O$4:$O$6</c:f>
              <c:numCache>
                <c:formatCode>0,,\ "Mn"</c:formatCode>
                <c:ptCount val="3"/>
                <c:pt idx="0">
                  <c:v>9740012.0228932928</c:v>
                </c:pt>
                <c:pt idx="1">
                  <c:v>83561.099514023954</c:v>
                </c:pt>
                <c:pt idx="2">
                  <c:v>17827354.74131494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9C-F849-9443-A0F2EE1E55B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3055"/>
        <c:axId val="930687535"/>
      </c:barChart>
      <c:catAx>
        <c:axId val="9306630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7535"/>
        <c:crosses val="autoZero"/>
        <c:auto val="1"/>
        <c:lblAlgn val="ctr"/>
        <c:lblOffset val="100"/>
        <c:noMultiLvlLbl val="0"/>
      </c:catAx>
      <c:valAx>
        <c:axId val="93068753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305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Graphics!$T$4:$T$6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Graphics!$U$4:$U$6</c:f>
              <c:numCache>
                <c:formatCode>0,,\ "Mn"</c:formatCode>
                <c:ptCount val="3"/>
                <c:pt idx="0">
                  <c:v>10340754.651999258</c:v>
                </c:pt>
                <c:pt idx="1">
                  <c:v>88714.965289040541</c:v>
                </c:pt>
                <c:pt idx="2">
                  <c:v>18926906.973091438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C-8D49-9998-52EB63D58F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Graphics!$G$25:$G$27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Graphics!$H$25:$H$27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57-A14E-B3F1-35F0A7A6B5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884890911"/>
        <c:axId val="884884671"/>
      </c:barChart>
      <c:catAx>
        <c:axId val="8848909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884884671"/>
        <c:crosses val="autoZero"/>
        <c:auto val="1"/>
        <c:lblAlgn val="ctr"/>
        <c:lblOffset val="100"/>
        <c:noMultiLvlLbl val="0"/>
      </c:catAx>
      <c:valAx>
        <c:axId val="884884671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884890911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Graphics!$N$25:$N$27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Graphics!$O$25:$O$27</c:f>
              <c:numCache>
                <c:formatCode>_-[$€-2]\ * #,##0_-;\-[$€-2]\ * #,##0_-;_-[$€-2]\ * "-"??_-;_-@_-</c:formatCode>
                <c:ptCount val="3"/>
                <c:pt idx="0">
                  <c:v>16455.838046021323</c:v>
                </c:pt>
                <c:pt idx="1">
                  <c:v>105.88292273034963</c:v>
                </c:pt>
                <c:pt idx="2">
                  <c:v>15059.738207843844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89-D249-9BBD-8E684F072F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16830079"/>
        <c:axId val="916808959"/>
      </c:barChart>
      <c:catAx>
        <c:axId val="91683007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16808959"/>
        <c:crosses val="autoZero"/>
        <c:auto val="1"/>
        <c:lblAlgn val="ctr"/>
        <c:lblOffset val="100"/>
        <c:noMultiLvlLbl val="0"/>
      </c:catAx>
      <c:valAx>
        <c:axId val="916808959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16830079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Graphics!$T$25:$T$27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Graphics!$U$25:$U$27</c:f>
              <c:numCache>
                <c:formatCode>_-[$€-2]\ * #,##0_-;\-[$€-2]\ * #,##0_-;_-[$€-2]\ * "-"??_-;_-@_-</c:formatCode>
                <c:ptCount val="3"/>
                <c:pt idx="0">
                  <c:v>37325.04706093506</c:v>
                </c:pt>
                <c:pt idx="1">
                  <c:v>240.16309973439382</c:v>
                </c:pt>
                <c:pt idx="2">
                  <c:v>34158.420601923623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A-D945-B35A-6E071D6072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Graphics!$B$4:$B$6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Graphics!$C$4:$C$6</c:f>
              <c:numCache>
                <c:formatCode>0,,\ "Mn"</c:formatCode>
                <c:ptCount val="3"/>
                <c:pt idx="0">
                  <c:v>31059316.446854755</c:v>
                </c:pt>
                <c:pt idx="1">
                  <c:v>266462.77503076801</c:v>
                </c:pt>
                <c:pt idx="2">
                  <c:v>56848538.894961014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A7-B94E-AC01-8AF99BACB87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66415"/>
        <c:axId val="930683215"/>
      </c:barChart>
      <c:catAx>
        <c:axId val="930666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83215"/>
        <c:crosses val="autoZero"/>
        <c:auto val="1"/>
        <c:lblAlgn val="ctr"/>
        <c:lblOffset val="100"/>
        <c:noMultiLvlLbl val="0"/>
      </c:catAx>
      <c:valAx>
        <c:axId val="9306832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6641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Graphics!$B$47:$B$47</c:f>
              <c:strCache>
                <c:ptCount val="1"/>
                <c:pt idx="0">
                  <c:v>Revenue Potential</c:v>
                </c:pt>
              </c:strCache>
            </c:strRef>
          </c:tx>
          <c:spPr>
            <a:solidFill>
              <a:schemeClr val="accent4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36"/>
                <c:pt idx="0">
                  <c:v>Jan.26</c:v>
                </c:pt>
                <c:pt idx="1">
                  <c:v>Feb.26</c:v>
                </c:pt>
                <c:pt idx="2">
                  <c:v>Mar.26</c:v>
                </c:pt>
                <c:pt idx="3">
                  <c:v>Apr.26</c:v>
                </c:pt>
                <c:pt idx="4">
                  <c:v>May.26</c:v>
                </c:pt>
                <c:pt idx="5">
                  <c:v>Jun.26</c:v>
                </c:pt>
                <c:pt idx="6">
                  <c:v>Jul.26</c:v>
                </c:pt>
                <c:pt idx="7">
                  <c:v>Aug.26</c:v>
                </c:pt>
                <c:pt idx="8">
                  <c:v>Sep.26</c:v>
                </c:pt>
                <c:pt idx="9">
                  <c:v>Oct.26</c:v>
                </c:pt>
                <c:pt idx="10">
                  <c:v>Nov.26</c:v>
                </c:pt>
                <c:pt idx="11">
                  <c:v>Dec.26</c:v>
                </c:pt>
                <c:pt idx="12">
                  <c:v>Jan.27</c:v>
                </c:pt>
                <c:pt idx="13">
                  <c:v>Feb.27</c:v>
                </c:pt>
                <c:pt idx="14">
                  <c:v>Mar.27</c:v>
                </c:pt>
                <c:pt idx="15">
                  <c:v>Apr.27</c:v>
                </c:pt>
                <c:pt idx="16">
                  <c:v>May.27</c:v>
                </c:pt>
                <c:pt idx="17">
                  <c:v>Jun.27</c:v>
                </c:pt>
                <c:pt idx="18">
                  <c:v>Jul.27</c:v>
                </c:pt>
                <c:pt idx="19">
                  <c:v>Aug.27</c:v>
                </c:pt>
                <c:pt idx="20">
                  <c:v>Sep.27</c:v>
                </c:pt>
                <c:pt idx="21">
                  <c:v>Oct.27</c:v>
                </c:pt>
                <c:pt idx="22">
                  <c:v>Nov.27</c:v>
                </c:pt>
                <c:pt idx="23">
                  <c:v>Dec.27</c:v>
                </c:pt>
                <c:pt idx="24">
                  <c:v>Jan.28</c:v>
                </c:pt>
                <c:pt idx="25">
                  <c:v>Feb.28</c:v>
                </c:pt>
                <c:pt idx="26">
                  <c:v>Mar.28</c:v>
                </c:pt>
                <c:pt idx="27">
                  <c:v>Apr.28</c:v>
                </c:pt>
                <c:pt idx="28">
                  <c:v>May.28</c:v>
                </c:pt>
                <c:pt idx="29">
                  <c:v>Jun.28</c:v>
                </c:pt>
                <c:pt idx="30">
                  <c:v>Jul.28</c:v>
                </c:pt>
                <c:pt idx="31">
                  <c:v>Aug.28</c:v>
                </c:pt>
                <c:pt idx="32">
                  <c:v>Sep.28</c:v>
                </c:pt>
                <c:pt idx="33">
                  <c:v>Oct.28</c:v>
                </c:pt>
                <c:pt idx="34">
                  <c:v>Nov.28</c:v>
                </c:pt>
                <c:pt idx="35">
                  <c:v>Dec.28</c:v>
                </c:pt>
              </c:strCache>
            </c:strRef>
          </c:cat>
          <c:val>
            <c:numRef>
              <c:f>Graphics!$C$47:$BJ$47</c:f>
              <c:numCache>
                <c:formatCode>_-[$€-2]\ * #,##0_-;\-[$€-2]\ * #,##0_-;_-[$€-2]\ * "-"??_-;_-@_-</c:formatCode>
                <c:ptCount val="60"/>
                <c:pt idx="0">
                  <c:v>24276.296000000002</c:v>
                </c:pt>
                <c:pt idx="1">
                  <c:v>24397.677479999998</c:v>
                </c:pt>
                <c:pt idx="2">
                  <c:v>24519.665867399995</c:v>
                </c:pt>
                <c:pt idx="3">
                  <c:v>24642.264196736993</c:v>
                </c:pt>
                <c:pt idx="4">
                  <c:v>24765.475517720675</c:v>
                </c:pt>
                <c:pt idx="5">
                  <c:v>24889.302895309273</c:v>
                </c:pt>
                <c:pt idx="6">
                  <c:v>25013.749409785822</c:v>
                </c:pt>
                <c:pt idx="7">
                  <c:v>25138.818156834743</c:v>
                </c:pt>
                <c:pt idx="8">
                  <c:v>25264.512247618914</c:v>
                </c:pt>
                <c:pt idx="9">
                  <c:v>25390.834808857006</c:v>
                </c:pt>
                <c:pt idx="10">
                  <c:v>25517.788982901289</c:v>
                </c:pt>
                <c:pt idx="11">
                  <c:v>25645.377927815796</c:v>
                </c:pt>
                <c:pt idx="12">
                  <c:v>25773.60481745487</c:v>
                </c:pt>
                <c:pt idx="13">
                  <c:v>25902.472841542145</c:v>
                </c:pt>
                <c:pt idx="14">
                  <c:v>26031.985205749847</c:v>
                </c:pt>
                <c:pt idx="15">
                  <c:v>26162.145131778598</c:v>
                </c:pt>
                <c:pt idx="16">
                  <c:v>26292.95585743749</c:v>
                </c:pt>
                <c:pt idx="17">
                  <c:v>26424.420636724673</c:v>
                </c:pt>
                <c:pt idx="18">
                  <c:v>26556.542739908295</c:v>
                </c:pt>
                <c:pt idx="19">
                  <c:v>26689.325453607831</c:v>
                </c:pt>
                <c:pt idx="20">
                  <c:v>26822.772080875868</c:v>
                </c:pt>
                <c:pt idx="21">
                  <c:v>26956.885941280245</c:v>
                </c:pt>
                <c:pt idx="22">
                  <c:v>27091.670370986642</c:v>
                </c:pt>
                <c:pt idx="23">
                  <c:v>27227.128722841575</c:v>
                </c:pt>
                <c:pt idx="24">
                  <c:v>27363.264366455784</c:v>
                </c:pt>
                <c:pt idx="25">
                  <c:v>27500.080688288057</c:v>
                </c:pt>
                <c:pt idx="26">
                  <c:v>27637.581091729495</c:v>
                </c:pt>
                <c:pt idx="27">
                  <c:v>27775.768997188141</c:v>
                </c:pt>
                <c:pt idx="28">
                  <c:v>27914.647842174076</c:v>
                </c:pt>
                <c:pt idx="29">
                  <c:v>28054.221081384949</c:v>
                </c:pt>
                <c:pt idx="30">
                  <c:v>28194.492186791867</c:v>
                </c:pt>
                <c:pt idx="31">
                  <c:v>28335.464647725828</c:v>
                </c:pt>
                <c:pt idx="32">
                  <c:v>28477.141970964454</c:v>
                </c:pt>
                <c:pt idx="33">
                  <c:v>28619.527680819272</c:v>
                </c:pt>
                <c:pt idx="34">
                  <c:v>28762.625319223363</c:v>
                </c:pt>
                <c:pt idx="35">
                  <c:v>28906.438445819476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57-FD4D-A726-4BE14E3FA384}"/>
            </c:ext>
          </c:extLst>
        </c:ser>
        <c:ser>
          <c:idx val="2"/>
          <c:order val="1"/>
          <c:tx>
            <c:strRef>
              <c:f>Graphics!$B$49:$B$49</c:f>
              <c:strCache>
                <c:ptCount val="1"/>
                <c:pt idx="0">
                  <c:v>Actual Sales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Graphics!$C$45:$BJ$45</c:f>
              <c:strCache>
                <c:ptCount val="36"/>
                <c:pt idx="0">
                  <c:v>Jan.26</c:v>
                </c:pt>
                <c:pt idx="1">
                  <c:v>Feb.26</c:v>
                </c:pt>
                <c:pt idx="2">
                  <c:v>Mar.26</c:v>
                </c:pt>
                <c:pt idx="3">
                  <c:v>Apr.26</c:v>
                </c:pt>
                <c:pt idx="4">
                  <c:v>May.26</c:v>
                </c:pt>
                <c:pt idx="5">
                  <c:v>Jun.26</c:v>
                </c:pt>
                <c:pt idx="6">
                  <c:v>Jul.26</c:v>
                </c:pt>
                <c:pt idx="7">
                  <c:v>Aug.26</c:v>
                </c:pt>
                <c:pt idx="8">
                  <c:v>Sep.26</c:v>
                </c:pt>
                <c:pt idx="9">
                  <c:v>Oct.26</c:v>
                </c:pt>
                <c:pt idx="10">
                  <c:v>Nov.26</c:v>
                </c:pt>
                <c:pt idx="11">
                  <c:v>Dec.26</c:v>
                </c:pt>
                <c:pt idx="12">
                  <c:v>Jan.27</c:v>
                </c:pt>
                <c:pt idx="13">
                  <c:v>Feb.27</c:v>
                </c:pt>
                <c:pt idx="14">
                  <c:v>Mar.27</c:v>
                </c:pt>
                <c:pt idx="15">
                  <c:v>Apr.27</c:v>
                </c:pt>
                <c:pt idx="16">
                  <c:v>May.27</c:v>
                </c:pt>
                <c:pt idx="17">
                  <c:v>Jun.27</c:v>
                </c:pt>
                <c:pt idx="18">
                  <c:v>Jul.27</c:v>
                </c:pt>
                <c:pt idx="19">
                  <c:v>Aug.27</c:v>
                </c:pt>
                <c:pt idx="20">
                  <c:v>Sep.27</c:v>
                </c:pt>
                <c:pt idx="21">
                  <c:v>Oct.27</c:v>
                </c:pt>
                <c:pt idx="22">
                  <c:v>Nov.27</c:v>
                </c:pt>
                <c:pt idx="23">
                  <c:v>Dec.27</c:v>
                </c:pt>
                <c:pt idx="24">
                  <c:v>Jan.28</c:v>
                </c:pt>
                <c:pt idx="25">
                  <c:v>Feb.28</c:v>
                </c:pt>
                <c:pt idx="26">
                  <c:v>Mar.28</c:v>
                </c:pt>
                <c:pt idx="27">
                  <c:v>Apr.28</c:v>
                </c:pt>
                <c:pt idx="28">
                  <c:v>May.28</c:v>
                </c:pt>
                <c:pt idx="29">
                  <c:v>Jun.28</c:v>
                </c:pt>
                <c:pt idx="30">
                  <c:v>Jul.28</c:v>
                </c:pt>
                <c:pt idx="31">
                  <c:v>Aug.28</c:v>
                </c:pt>
                <c:pt idx="32">
                  <c:v>Sep.28</c:v>
                </c:pt>
                <c:pt idx="33">
                  <c:v>Oct.28</c:v>
                </c:pt>
                <c:pt idx="34">
                  <c:v>Nov.28</c:v>
                </c:pt>
                <c:pt idx="35">
                  <c:v>Dec.28</c:v>
                </c:pt>
              </c:strCache>
            </c:strRef>
          </c:cat>
          <c:val>
            <c:numRef>
              <c:f>Graphics!$C$49:$BJ$49</c:f>
              <c:numCache>
                <c:formatCode>_-[$€-2]\ * #,##0_-;\-[$€-2]\ * #,##0_-;_-[$€-2]\ * "-"??_-;_-@_-</c:formatCode>
                <c:ptCount val="60"/>
                <c:pt idx="0">
                  <c:v>1213.8148000000001</c:v>
                </c:pt>
                <c:pt idx="1">
                  <c:v>1463.8606488</c:v>
                </c:pt>
                <c:pt idx="2">
                  <c:v>1716.3766107179999</c:v>
                </c:pt>
                <c:pt idx="3">
                  <c:v>1971.3811357389595</c:v>
                </c:pt>
                <c:pt idx="4">
                  <c:v>2228.8927965948606</c:v>
                </c:pt>
                <c:pt idx="5">
                  <c:v>2488.9302895309274</c:v>
                </c:pt>
                <c:pt idx="6">
                  <c:v>2751.5124350764399</c:v>
                </c:pt>
                <c:pt idx="7">
                  <c:v>3016.6581788201688</c:v>
                </c:pt>
                <c:pt idx="8">
                  <c:v>3284.386592190458</c:v>
                </c:pt>
                <c:pt idx="9">
                  <c:v>3554.7168732399805</c:v>
                </c:pt>
                <c:pt idx="10">
                  <c:v>3827.668347435193</c:v>
                </c:pt>
                <c:pt idx="11">
                  <c:v>4103.2604684505268</c:v>
                </c:pt>
                <c:pt idx="12">
                  <c:v>4381.5128189673278</c:v>
                </c:pt>
                <c:pt idx="13">
                  <c:v>4662.4451114775866</c:v>
                </c:pt>
                <c:pt idx="14">
                  <c:v>4946.0771890924716</c:v>
                </c:pt>
                <c:pt idx="15">
                  <c:v>5232.4290263557205</c:v>
                </c:pt>
                <c:pt idx="16">
                  <c:v>5521.5207300618731</c:v>
                </c:pt>
                <c:pt idx="17">
                  <c:v>5813.3725400794292</c:v>
                </c:pt>
                <c:pt idx="18">
                  <c:v>6108.0048301789093</c:v>
                </c:pt>
                <c:pt idx="19">
                  <c:v>6405.4381088658811</c:v>
                </c:pt>
                <c:pt idx="20">
                  <c:v>6705.6930202189687</c:v>
                </c:pt>
                <c:pt idx="21">
                  <c:v>7008.7903447328654</c:v>
                </c:pt>
                <c:pt idx="22">
                  <c:v>7314.7510001663959</c:v>
                </c:pt>
                <c:pt idx="23">
                  <c:v>7623.596042395644</c:v>
                </c:pt>
                <c:pt idx="24">
                  <c:v>7935.3466662721794</c:v>
                </c:pt>
                <c:pt idx="25">
                  <c:v>8250.0242064864196</c:v>
                </c:pt>
                <c:pt idx="26">
                  <c:v>8567.6501384361472</c:v>
                </c:pt>
                <c:pt idx="27">
                  <c:v>8888.2460791002086</c:v>
                </c:pt>
                <c:pt idx="28">
                  <c:v>9211.8337879174469</c:v>
                </c:pt>
                <c:pt idx="29">
                  <c:v>9538.4351676708866</c:v>
                </c:pt>
                <c:pt idx="30">
                  <c:v>9868.0722653771572</c:v>
                </c:pt>
                <c:pt idx="31">
                  <c:v>10200.767273181302</c:v>
                </c:pt>
                <c:pt idx="32">
                  <c:v>10536.542529256851</c:v>
                </c:pt>
                <c:pt idx="33">
                  <c:v>10875.420518711329</c:v>
                </c:pt>
                <c:pt idx="34">
                  <c:v>11217.423874497117</c:v>
                </c:pt>
                <c:pt idx="35">
                  <c:v>11562.575378327798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57-FD4D-A726-4BE14E3FA3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1394487935"/>
        <c:axId val="1394488895"/>
      </c:barChart>
      <c:dateAx>
        <c:axId val="1394487935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8895"/>
        <c:crosses val="autoZero"/>
        <c:auto val="1"/>
        <c:lblOffset val="100"/>
        <c:baseTimeUnit val="months"/>
      </c:dateAx>
      <c:valAx>
        <c:axId val="1394488895"/>
        <c:scaling>
          <c:orientation val="minMax"/>
        </c:scaling>
        <c:delete val="0"/>
        <c:axPos val="l"/>
        <c:numFmt formatCode="_-[$€-2]\ * #,##0_-;\-[$€-2]\ * #,##0_-;_-[$€-2]\ 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1394487935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RO"/>
        </a:p>
      </c:txPr>
    </c:legend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Graphics!$AA$4:$AA$6</c:f>
              <c:numCache>
                <c:formatCode>0,,\ "Mn"</c:formatCode>
                <c:ptCount val="3"/>
                <c:pt idx="0">
                  <c:v>10978549.771962205</c:v>
                </c:pt>
                <c:pt idx="1">
                  <c:v>94186.710227703472</c:v>
                </c:pt>
                <c:pt idx="2">
                  <c:v>20094277.180554636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32-D94A-A92F-B6B3296589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Graphics!$AA$25:$AA$27</c:f>
              <c:numCache>
                <c:formatCode>_-[$€-2]\ * #,##0_-;\-[$€-2]\ * #,##0_-;_-[$€-2]\ * "-"??_-;_-@_-</c:formatCode>
                <c:ptCount val="3"/>
                <c:pt idx="0">
                  <c:v>60705.989853560401</c:v>
                </c:pt>
                <c:pt idx="1">
                  <c:v>390.60469694449955</c:v>
                </c:pt>
                <c:pt idx="2">
                  <c:v>55555.743334729923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1-5348-8C82-4FA7EBFA449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delete val="1"/>
          </c:dLbls>
          <c:cat>
            <c:strRef>
              <c:f>Graphics!$Z$4:$Z$6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Graphics!$AG$4:$AG$6</c:f>
              <c:numCache>
                <c:formatCode>0,,\ "Mn"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1F-554F-8989-167D1936F50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74575"/>
        <c:axId val="930664015"/>
      </c:barChart>
      <c:catAx>
        <c:axId val="9306745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64015"/>
        <c:crosses val="autoZero"/>
        <c:auto val="1"/>
        <c:lblAlgn val="ctr"/>
        <c:lblOffset val="100"/>
        <c:noMultiLvlLbl val="0"/>
      </c:catAx>
      <c:valAx>
        <c:axId val="930664015"/>
        <c:scaling>
          <c:orientation val="minMax"/>
        </c:scaling>
        <c:delete val="1"/>
        <c:axPos val="b"/>
        <c:numFmt formatCode="0,,\ &quot;Mn&quot;" sourceLinked="1"/>
        <c:majorTickMark val="none"/>
        <c:minorTickMark val="none"/>
        <c:tickLblPos val="nextTo"/>
        <c:crossAx val="93067457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1"/>
  <c:style val="2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R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Graphics!$Z$25:$Z$27</c:f>
              <c:strCache>
                <c:ptCount val="3"/>
                <c:pt idx="0">
                  <c:v>In-Store</c:v>
                </c:pt>
                <c:pt idx="1">
                  <c:v>On-Site</c:v>
                </c:pt>
                <c:pt idx="2">
                  <c:v>Off-Site</c:v>
                </c:pt>
              </c:strCache>
            </c:strRef>
          </c:cat>
          <c:val>
            <c:numRef>
              <c:f>Graphics!$AG$25:$AG$27</c:f>
              <c:numCache>
                <c:formatCode>_-[$€-2]\ * #,##0_-;\-[$€-2]\ * #,##0_-;_-[$€-2]\ * "-"??_-;_-@_-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5-6D42-8C06-F61A86F7C0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930680335"/>
        <c:axId val="930670255"/>
      </c:barChart>
      <c:catAx>
        <c:axId val="930680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RO"/>
          </a:p>
        </c:txPr>
        <c:crossAx val="930670255"/>
        <c:crosses val="autoZero"/>
        <c:auto val="1"/>
        <c:lblAlgn val="ctr"/>
        <c:lblOffset val="100"/>
        <c:noMultiLvlLbl val="0"/>
      </c:catAx>
      <c:valAx>
        <c:axId val="930670255"/>
        <c:scaling>
          <c:orientation val="minMax"/>
        </c:scaling>
        <c:delete val="1"/>
        <c:axPos val="b"/>
        <c:numFmt formatCode="_-[$€-2]\ * #,##0_-;\-[$€-2]\ * #,##0_-;_-[$€-2]\ * &quot;-&quot;??_-;_-@_-" sourceLinked="1"/>
        <c:majorTickMark val="none"/>
        <c:minorTickMark val="none"/>
        <c:tickLblPos val="nextTo"/>
        <c:crossAx val="930680335"/>
        <c:crosses val="autoZero"/>
        <c:crossBetween val="between"/>
      </c:valAx>
    </c:plotArea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13" Type="http://schemas.openxmlformats.org/officeDocument/2006/relationships/chart" Target="../charts/chart18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12" Type="http://schemas.openxmlformats.org/officeDocument/2006/relationships/chart" Target="../charts/chart17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11" Type="http://schemas.openxmlformats.org/officeDocument/2006/relationships/chart" Target="../charts/chart16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52939</xdr:colOff>
      <xdr:row>14</xdr:row>
      <xdr:rowOff>0</xdr:rowOff>
    </xdr:from>
    <xdr:to>
      <xdr:col>19</xdr:col>
      <xdr:colOff>301</xdr:colOff>
      <xdr:row>94</xdr:row>
      <xdr:rowOff>18143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47376</xdr:colOff>
      <xdr:row>14</xdr:row>
      <xdr:rowOff>5339</xdr:rowOff>
    </xdr:from>
    <xdr:to>
      <xdr:col>13</xdr:col>
      <xdr:colOff>1408</xdr:colOff>
      <xdr:row>94</xdr:row>
      <xdr:rowOff>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33649</xdr:colOff>
      <xdr:row>14</xdr:row>
      <xdr:rowOff>0</xdr:rowOff>
    </xdr:from>
    <xdr:to>
      <xdr:col>25</xdr:col>
      <xdr:colOff>2182091</xdr:colOff>
      <xdr:row>94</xdr:row>
      <xdr:rowOff>36286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23812</xdr:colOff>
      <xdr:row>14</xdr:row>
      <xdr:rowOff>0</xdr:rowOff>
    </xdr:from>
    <xdr:to>
      <xdr:col>42</xdr:col>
      <xdr:colOff>9646</xdr:colOff>
      <xdr:row>94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48228</xdr:colOff>
      <xdr:row>14</xdr:row>
      <xdr:rowOff>0</xdr:rowOff>
    </xdr:from>
    <xdr:to>
      <xdr:col>33</xdr:col>
      <xdr:colOff>0</xdr:colOff>
      <xdr:row>94</xdr:row>
      <xdr:rowOff>127000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22678</xdr:colOff>
      <xdr:row>28</xdr:row>
      <xdr:rowOff>12701</xdr:rowOff>
    </xdr:from>
    <xdr:to>
      <xdr:col>5</xdr:col>
      <xdr:colOff>55824</xdr:colOff>
      <xdr:row>42</xdr:row>
      <xdr:rowOff>16934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43296</xdr:colOff>
      <xdr:row>7</xdr:row>
      <xdr:rowOff>178215</xdr:rowOff>
    </xdr:from>
    <xdr:to>
      <xdr:col>12</xdr:col>
      <xdr:colOff>43295</xdr:colOff>
      <xdr:row>20</xdr:row>
      <xdr:rowOff>175382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1301006</xdr:colOff>
      <xdr:row>8</xdr:row>
      <xdr:rowOff>16821</xdr:rowOff>
    </xdr:from>
    <xdr:to>
      <xdr:col>17</xdr:col>
      <xdr:colOff>1281442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14989</xdr:colOff>
      <xdr:row>8</xdr:row>
      <xdr:rowOff>11001</xdr:rowOff>
    </xdr:from>
    <xdr:to>
      <xdr:col>23</xdr:col>
      <xdr:colOff>1292884</xdr:colOff>
      <xdr:row>20</xdr:row>
      <xdr:rowOff>171622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19539</xdr:colOff>
      <xdr:row>28</xdr:row>
      <xdr:rowOff>16902</xdr:rowOff>
    </xdr:from>
    <xdr:to>
      <xdr:col>12</xdr:col>
      <xdr:colOff>0</xdr:colOff>
      <xdr:row>42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1292881</xdr:colOff>
      <xdr:row>28</xdr:row>
      <xdr:rowOff>7437</xdr:rowOff>
    </xdr:from>
    <xdr:to>
      <xdr:col>18</xdr:col>
      <xdr:colOff>0</xdr:colOff>
      <xdr:row>42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8261</xdr:colOff>
      <xdr:row>28</xdr:row>
      <xdr:rowOff>14929</xdr:rowOff>
    </xdr:from>
    <xdr:to>
      <xdr:col>23</xdr:col>
      <xdr:colOff>1292884</xdr:colOff>
      <xdr:row>42</xdr:row>
      <xdr:rowOff>11442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442685</xdr:colOff>
      <xdr:row>7</xdr:row>
      <xdr:rowOff>152399</xdr:rowOff>
    </xdr:from>
    <xdr:to>
      <xdr:col>4</xdr:col>
      <xdr:colOff>851477</xdr:colOff>
      <xdr:row>20</xdr:row>
      <xdr:rowOff>160867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25977</xdr:colOff>
      <xdr:row>51</xdr:row>
      <xdr:rowOff>83127</xdr:rowOff>
    </xdr:from>
    <xdr:to>
      <xdr:col>38</xdr:col>
      <xdr:colOff>8659</xdr:colOff>
      <xdr:row>75</xdr:row>
      <xdr:rowOff>129887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1198</xdr:colOff>
      <xdr:row>8</xdr:row>
      <xdr:rowOff>12461</xdr:rowOff>
    </xdr:from>
    <xdr:to>
      <xdr:col>30</xdr:col>
      <xdr:colOff>0</xdr:colOff>
      <xdr:row>20</xdr:row>
      <xdr:rowOff>171622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25</xdr:col>
      <xdr:colOff>8261</xdr:colOff>
      <xdr:row>28</xdr:row>
      <xdr:rowOff>3488</xdr:rowOff>
    </xdr:from>
    <xdr:to>
      <xdr:col>30</xdr:col>
      <xdr:colOff>11441</xdr:colOff>
      <xdr:row>41</xdr:row>
      <xdr:rowOff>171622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1294080</xdr:colOff>
      <xdr:row>8</xdr:row>
      <xdr:rowOff>12461</xdr:rowOff>
    </xdr:from>
    <xdr:to>
      <xdr:col>36</xdr:col>
      <xdr:colOff>0</xdr:colOff>
      <xdr:row>20</xdr:row>
      <xdr:rowOff>171622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8261</xdr:colOff>
      <xdr:row>28</xdr:row>
      <xdr:rowOff>3487</xdr:rowOff>
    </xdr:from>
    <xdr:to>
      <xdr:col>36</xdr:col>
      <xdr:colOff>11441</xdr:colOff>
      <xdr:row>42</xdr:row>
      <xdr:rowOff>22883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P478"/>
  <sheetViews>
    <sheetView showGridLines="0" tabSelected="1" zoomScale="88" zoomScaleNormal="70" workbookViewId="0">
      <pane xSplit="3" ySplit="13" topLeftCell="O14" activePane="bottomRight" state="frozen"/>
      <selection pane="topRight" activeCell="D1" sqref="D1"/>
      <selection pane="bottomLeft" activeCell="A14" sqref="A14"/>
      <selection pane="bottomRight" activeCell="U25" sqref="U25"/>
    </sheetView>
  </sheetViews>
  <sheetFormatPr baseColWidth="10" defaultColWidth="8.6640625" defaultRowHeight="16.25" customHeight="1" x14ac:dyDescent="0.2"/>
  <cols>
    <col min="1" max="1" width="1" style="2" customWidth="1"/>
    <col min="2" max="2" width="20.6640625" style="3" customWidth="1"/>
    <col min="3" max="3" width="12.33203125" style="3" customWidth="1"/>
    <col min="4" max="4" width="13.33203125" style="69" hidden="1" customWidth="1"/>
    <col min="5" max="5" width="5" style="69" hidden="1" customWidth="1"/>
    <col min="6" max="6" width="19.6640625" style="16" bestFit="1" customWidth="1"/>
    <col min="7" max="7" width="21.6640625" style="16" customWidth="1"/>
    <col min="8" max="8" width="20.6640625" style="16" customWidth="1"/>
    <col min="9" max="13" width="19" style="1" customWidth="1"/>
    <col min="14" max="14" width="1.1640625" style="2" customWidth="1"/>
    <col min="15" max="17" width="20.6640625" style="1" customWidth="1"/>
    <col min="18" max="18" width="19.6640625" style="2" customWidth="1"/>
    <col min="19" max="19" width="16.6640625" style="1" bestFit="1" customWidth="1"/>
    <col min="20" max="20" width="1.1640625" style="2" customWidth="1"/>
    <col min="21" max="23" width="19" style="1" customWidth="1"/>
    <col min="24" max="24" width="24.6640625" style="1" customWidth="1"/>
    <col min="25" max="25" width="23" style="2" customWidth="1"/>
    <col min="26" max="26" width="29" style="1" customWidth="1"/>
    <col min="27" max="27" width="1.1640625" style="2" customWidth="1"/>
    <col min="28" max="28" width="22.6640625" style="1" customWidth="1"/>
    <col min="29" max="31" width="30.6640625" style="1" customWidth="1"/>
    <col min="32" max="32" width="18" style="2" customWidth="1"/>
    <col min="33" max="33" width="26.33203125" style="1" customWidth="1"/>
    <col min="34" max="34" width="1.1640625" style="2" customWidth="1"/>
    <col min="35" max="35" width="16.33203125" style="1" bestFit="1" customWidth="1"/>
    <col min="36" max="36" width="16.6640625" style="1" customWidth="1"/>
    <col min="37" max="39" width="14" style="1" customWidth="1"/>
    <col min="40" max="40" width="17.1640625" style="1" customWidth="1"/>
    <col min="41" max="41" width="15.1640625" style="2" bestFit="1" customWidth="1"/>
    <col min="42" max="42" width="25" style="1" customWidth="1"/>
    <col min="43" max="43" width="8.6640625" style="2" customWidth="1"/>
    <col min="44" max="16384" width="8.6640625" style="2"/>
  </cols>
  <sheetData>
    <row r="1" spans="2:42" ht="11" customHeight="1" x14ac:dyDescent="0.15">
      <c r="M1" s="17"/>
    </row>
    <row r="2" spans="2:42" ht="11" customHeight="1" x14ac:dyDescent="0.2">
      <c r="B2" s="132" t="s">
        <v>0</v>
      </c>
      <c r="C2" s="119"/>
      <c r="D2" s="133"/>
      <c r="E2" s="133"/>
      <c r="F2" s="134"/>
      <c r="H2" s="1"/>
      <c r="M2" s="18"/>
      <c r="N2" s="3"/>
      <c r="O2" s="3"/>
      <c r="P2" s="3"/>
      <c r="Q2" s="3"/>
      <c r="R2" s="3"/>
      <c r="S2" s="3"/>
      <c r="T2" s="3"/>
      <c r="U2" s="135"/>
      <c r="V2" s="42"/>
      <c r="W2" s="42"/>
      <c r="X2" s="135"/>
      <c r="Z2" s="2"/>
      <c r="AG2" s="2"/>
      <c r="AP2" s="2"/>
    </row>
    <row r="3" spans="2:42" ht="11" customHeight="1" x14ac:dyDescent="0.2">
      <c r="B3" s="119"/>
      <c r="C3" s="119"/>
      <c r="D3" s="133"/>
      <c r="E3" s="133"/>
      <c r="F3" s="134"/>
      <c r="H3" s="2"/>
      <c r="M3" s="18"/>
      <c r="N3" s="3"/>
      <c r="O3" s="3"/>
      <c r="P3" s="3"/>
      <c r="Q3" s="3"/>
      <c r="R3" s="3"/>
      <c r="S3" s="3"/>
      <c r="T3" s="3"/>
      <c r="U3" s="127"/>
      <c r="V3" s="42"/>
      <c r="W3" s="42"/>
      <c r="X3" s="127"/>
      <c r="Z3" s="2"/>
      <c r="AG3" s="2"/>
      <c r="AP3" s="2"/>
    </row>
    <row r="4" spans="2:42" ht="11" customHeight="1" x14ac:dyDescent="0.2">
      <c r="B4" s="119"/>
      <c r="C4" s="119"/>
      <c r="D4" s="133"/>
      <c r="E4" s="133"/>
      <c r="F4" s="134"/>
      <c r="G4" s="2"/>
      <c r="H4" s="2"/>
      <c r="I4" s="18"/>
      <c r="J4" s="18"/>
      <c r="K4" s="18"/>
      <c r="L4" s="18"/>
      <c r="M4" s="18"/>
      <c r="N4" s="3"/>
      <c r="P4" s="3"/>
      <c r="Q4" s="3"/>
      <c r="R4" s="3"/>
      <c r="S4" s="3"/>
      <c r="T4" s="3"/>
      <c r="U4" s="127"/>
      <c r="V4" s="42"/>
      <c r="W4" s="42"/>
      <c r="X4" s="127"/>
      <c r="Z4" s="2"/>
      <c r="AG4" s="2"/>
      <c r="AP4" s="2"/>
    </row>
    <row r="5" spans="2:42" ht="11" customHeight="1" x14ac:dyDescent="0.2">
      <c r="B5" s="119"/>
      <c r="C5" s="119"/>
      <c r="D5" s="133"/>
      <c r="E5" s="133"/>
      <c r="F5" s="134"/>
      <c r="G5" s="2"/>
      <c r="H5" s="2"/>
      <c r="I5" s="18"/>
      <c r="J5" s="18"/>
      <c r="K5" s="18"/>
      <c r="L5" s="18"/>
      <c r="M5" s="18"/>
      <c r="N5" s="3"/>
      <c r="O5" s="3"/>
      <c r="P5" s="3"/>
      <c r="Q5" s="3"/>
      <c r="R5" s="3"/>
      <c r="S5" s="3"/>
      <c r="T5" s="3"/>
      <c r="U5" s="127"/>
      <c r="V5" s="42"/>
      <c r="W5" s="42"/>
      <c r="X5" s="127"/>
      <c r="Z5" s="2"/>
      <c r="AG5" s="2"/>
      <c r="AK5" s="43"/>
      <c r="AP5" s="2"/>
    </row>
    <row r="6" spans="2:42" ht="11" customHeight="1" x14ac:dyDescent="0.2">
      <c r="B6" s="119"/>
      <c r="C6" s="119"/>
      <c r="D6" s="133"/>
      <c r="E6" s="133"/>
      <c r="F6" s="134"/>
      <c r="G6" s="2"/>
      <c r="H6" s="2"/>
      <c r="I6" s="18"/>
      <c r="J6" s="18"/>
      <c r="K6" s="18"/>
      <c r="L6" s="18"/>
      <c r="M6" s="18"/>
      <c r="N6" s="3"/>
      <c r="Q6" s="3"/>
      <c r="R6" s="3"/>
      <c r="S6" s="3"/>
      <c r="T6" s="3"/>
      <c r="U6" s="127"/>
      <c r="V6" s="42"/>
      <c r="W6" s="42"/>
      <c r="X6" s="127"/>
      <c r="Z6" s="2"/>
      <c r="AG6" s="2"/>
      <c r="AI6" s="127"/>
      <c r="AJ6" s="127"/>
      <c r="AK6" s="127"/>
      <c r="AL6" s="127"/>
      <c r="AM6" s="127"/>
      <c r="AN6" s="127"/>
      <c r="AO6" s="128"/>
      <c r="AP6" s="127"/>
    </row>
    <row r="7" spans="2:42" ht="11" customHeight="1" x14ac:dyDescent="0.2">
      <c r="F7" s="3"/>
      <c r="G7" s="3"/>
      <c r="H7" s="3"/>
      <c r="I7" s="3"/>
      <c r="J7" s="3"/>
      <c r="K7" s="3"/>
      <c r="L7" s="3"/>
      <c r="M7" s="3"/>
      <c r="N7" s="3"/>
      <c r="Q7" s="3"/>
      <c r="R7" s="3"/>
      <c r="S7" s="3"/>
      <c r="T7" s="3"/>
      <c r="U7" s="127"/>
      <c r="V7" s="42"/>
      <c r="W7" s="42"/>
      <c r="X7" s="127"/>
      <c r="Z7" s="2"/>
      <c r="AG7" s="2"/>
      <c r="AI7" s="138"/>
      <c r="AJ7" s="127"/>
      <c r="AK7" s="127"/>
      <c r="AL7" s="127"/>
      <c r="AM7" s="127"/>
      <c r="AN7" s="127"/>
      <c r="AO7" s="128"/>
      <c r="AP7" s="127"/>
    </row>
    <row r="8" spans="2:42" ht="17.5" customHeight="1" x14ac:dyDescent="0.2">
      <c r="B8" s="118" t="s">
        <v>1</v>
      </c>
      <c r="C8" s="119"/>
      <c r="D8" s="70"/>
      <c r="E8" s="70"/>
      <c r="F8" s="126" t="s">
        <v>2</v>
      </c>
      <c r="G8" s="134"/>
      <c r="H8" s="134"/>
      <c r="I8" s="127"/>
      <c r="J8" s="127"/>
      <c r="K8" s="127"/>
      <c r="L8" s="127"/>
      <c r="M8" s="127"/>
      <c r="N8" s="19"/>
      <c r="O8" s="126" t="s">
        <v>3</v>
      </c>
      <c r="P8" s="127"/>
      <c r="Q8" s="127"/>
      <c r="R8" s="128"/>
      <c r="S8" s="127"/>
      <c r="T8" s="19"/>
      <c r="U8" s="126" t="s">
        <v>4</v>
      </c>
      <c r="V8" s="127"/>
      <c r="W8" s="127"/>
      <c r="X8" s="127"/>
      <c r="Y8" s="128"/>
      <c r="Z8" s="127"/>
      <c r="AA8" s="19"/>
      <c r="AB8" s="126" t="s">
        <v>5</v>
      </c>
      <c r="AC8" s="127"/>
      <c r="AD8" s="127"/>
      <c r="AE8" s="127"/>
      <c r="AF8" s="128"/>
      <c r="AG8" s="127"/>
      <c r="AH8" s="19"/>
      <c r="AI8" s="126" t="s">
        <v>6</v>
      </c>
      <c r="AJ8" s="127"/>
      <c r="AK8" s="127"/>
      <c r="AL8" s="127"/>
      <c r="AM8" s="127"/>
      <c r="AN8" s="127"/>
      <c r="AO8" s="128"/>
      <c r="AP8" s="127"/>
    </row>
    <row r="9" spans="2:42" s="20" customFormat="1" ht="17.5" customHeight="1" x14ac:dyDescent="0.2">
      <c r="B9" s="120"/>
      <c r="C9" s="120"/>
      <c r="D9" s="70"/>
      <c r="E9" s="70"/>
      <c r="G9" s="76" t="str">
        <f>IFERROR(VLOOKUP(2025, $E:$E, 1, FALSE), "")</f>
        <v/>
      </c>
      <c r="H9" s="76">
        <f>IFERROR(VLOOKUP(2026, $E:$E, 1, FALSE), "")</f>
        <v>2026</v>
      </c>
      <c r="I9" s="76">
        <f>IFERROR(VLOOKUP(2027, $E:$E, 1, FALSE), "")</f>
        <v>2027</v>
      </c>
      <c r="J9" s="76">
        <f>IFERROR(VLOOKUP(2028, $E:$E, 1, FALSE), "")</f>
        <v>2028</v>
      </c>
      <c r="K9" s="76" t="str">
        <f>IFERROR(VLOOKUP(2029, $E:$E, 1, FALSE), "")</f>
        <v/>
      </c>
      <c r="L9" s="62"/>
      <c r="M9" s="25"/>
      <c r="O9" s="76" t="str">
        <f>G9</f>
        <v/>
      </c>
      <c r="P9" s="76">
        <f>H9</f>
        <v>2026</v>
      </c>
      <c r="Q9" s="76">
        <f>I9</f>
        <v>2027</v>
      </c>
      <c r="R9" s="76">
        <f>J9</f>
        <v>2028</v>
      </c>
      <c r="S9" s="76" t="str">
        <f>K9</f>
        <v/>
      </c>
      <c r="U9" s="68" t="str">
        <f>G9</f>
        <v/>
      </c>
      <c r="V9" s="68">
        <f>H9</f>
        <v>2026</v>
      </c>
      <c r="W9" s="68">
        <f>I9</f>
        <v>2027</v>
      </c>
      <c r="X9" s="68">
        <f>J9</f>
        <v>2028</v>
      </c>
      <c r="Y9" s="68" t="str">
        <f>K9</f>
        <v/>
      </c>
      <c r="Z9" s="68"/>
      <c r="AB9" s="68" t="str">
        <f>G9</f>
        <v/>
      </c>
      <c r="AC9" s="68">
        <f>H9</f>
        <v>2026</v>
      </c>
      <c r="AD9" s="68">
        <f>I9</f>
        <v>2027</v>
      </c>
      <c r="AE9" s="68">
        <f>J9</f>
        <v>2028</v>
      </c>
      <c r="AF9" s="63" t="str">
        <f>K9</f>
        <v/>
      </c>
      <c r="AG9" s="63"/>
      <c r="AI9" s="68" t="str">
        <f>G9</f>
        <v/>
      </c>
      <c r="AJ9" s="94"/>
      <c r="AK9" s="68">
        <f>H9</f>
        <v>2026</v>
      </c>
      <c r="AL9" s="94"/>
      <c r="AM9" s="68">
        <f>I9</f>
        <v>2027</v>
      </c>
      <c r="AN9" s="94"/>
      <c r="AO9" s="68">
        <f>J9</f>
        <v>2028</v>
      </c>
      <c r="AP9" s="68" t="str">
        <f>K9</f>
        <v/>
      </c>
    </row>
    <row r="10" spans="2:42" s="21" customFormat="1" ht="17.5" customHeight="1" x14ac:dyDescent="0.2">
      <c r="B10" s="130">
        <f>Variables!B3*AE10</f>
        <v>688977.87063466827</v>
      </c>
      <c r="C10" s="131"/>
      <c r="D10" s="71"/>
      <c r="E10" s="71"/>
      <c r="G10" s="79" t="str">
        <f>IF(LEN(G9)=0, "", SUMIFS($L$15:$L$1048576, $E$15:$E$1048576, G9))</f>
        <v/>
      </c>
      <c r="H10" s="79">
        <f>IF(LEN(H9)=0, "", SUMIFS($L$15:$L$1048576, $E$15:$E$1048576, H9))</f>
        <v>27650927.863722257</v>
      </c>
      <c r="I10" s="79">
        <f>IF(LEN(I9)=0, "", SUMIFS($L$15:$L$1048576, $E$15:$E$1048576, I9))</f>
        <v>29356376.59037973</v>
      </c>
      <c r="J10" s="79">
        <f>IF(LEN(J9)=0, "", SUMIFS($L$15:$L$1048576, $E$15:$E$1048576, J9))</f>
        <v>31167013.662744541</v>
      </c>
      <c r="K10" s="77" t="str">
        <f>IF(LEN(K9)=0, "", SUMIFS($L$15:$L$1048576, $E$15:$E$1048576, K9))</f>
        <v/>
      </c>
      <c r="L10" s="62"/>
      <c r="M10" s="26"/>
      <c r="O10" s="64" t="str">
        <f>IF(LEN(O9)=0, "", SUMIFS($R$15:$R$1048576, $E$15:$E$1048576, O9))</f>
        <v/>
      </c>
      <c r="P10" s="64">
        <f>IF(LEN(P9)=0, "", SUMIFS($R$15:$R$1048576, $E$15:$E$1048576, P9))</f>
        <v>299461.76349098049</v>
      </c>
      <c r="Q10" s="64">
        <f>IF(LEN(Q9)=0, "", SUMIFS($R$15:$R$1048576, $E$15:$E$1048576, Q9))</f>
        <v>317931.90980018809</v>
      </c>
      <c r="R10" s="64">
        <f>IF(LEN(R9)=0, "", SUMIFS($R$15:$R$1048576, $E$15:$E$1048576, R9))</f>
        <v>337541.25431856478</v>
      </c>
      <c r="S10" s="64" t="str">
        <f>IF(LEN(S9)=0, "", SUMIFS($R$15:$R$1048576, $E$15:$E$1048576, S9))</f>
        <v/>
      </c>
      <c r="U10" s="64" t="str">
        <f>IF(LEN(U9)=0, "", SUMIFS($Y$15:$Y$1048576, $E$15:$E$1048576, U9))</f>
        <v/>
      </c>
      <c r="V10" s="64">
        <f>IF(LEN(V9)=0, "", SUMIFS($Y$15:$Y$1048576, $E$15:$E$1048576, V9))</f>
        <v>31621.459176595512</v>
      </c>
      <c r="W10" s="64">
        <f>IF(LEN(W9)=0, "", SUMIFS($Y$15:$Y$1048576, $E$15:$E$1048576, W9))</f>
        <v>71723.630762593064</v>
      </c>
      <c r="X10" s="64">
        <f>IF(LEN(X9)=0, "", SUMIFS($Y$15:$Y$1048576, $E$15:$E$1048576, X9))</f>
        <v>116652.33788523485</v>
      </c>
      <c r="Y10" s="64" t="str">
        <f>IF(LEN(Y9)=0, "", SUMIFS($Y$15:$Y$1048576, $E$15:$E$1048576, Y9))</f>
        <v/>
      </c>
      <c r="Z10" s="64"/>
      <c r="AB10" s="64" t="str">
        <f>IF(LEN(AB9)=0, "", SUMIFS($AF$15:$AF$1048576, $E$15:$E$1048576, AB9))</f>
        <v/>
      </c>
      <c r="AC10" s="64">
        <f>IF(LEN(AC9)=0, "", SUMIFS($AF$15:$AF$1048576, $E$15:$E$1048576, AC9))</f>
        <v>17787.070786834978</v>
      </c>
      <c r="AD10" s="64">
        <f>IF(LEN(AD9)=0, "", SUMIFS($AF$15:$AF$1048576, $E$15:$E$1048576, AD9))</f>
        <v>40344.542303958609</v>
      </c>
      <c r="AE10" s="64">
        <f>IF(LEN(AE9)=0, "", SUMIFS($AF$15:$AF$1048576, $E$15:$E$1048576, AE9))</f>
        <v>65616.940060444598</v>
      </c>
      <c r="AF10" s="64" t="str">
        <f>IF(LEN(AF9)=0, "", SUMIFS($AF$15:$AF$1048576, $E$15:$E$1048576, AF9))</f>
        <v/>
      </c>
      <c r="AG10" s="64"/>
      <c r="AI10" s="93" t="str">
        <f>IF(LEN(AI9)=0, "", SUMIFS($AO$15:$AO$1048576, $E$15:$E$1048576, AI9))</f>
        <v/>
      </c>
      <c r="AK10" s="93">
        <f>IF(LEN(AK9)=0, "", SUMIFS($AO$15:$AO$1048576, $E$15:$E$1048576, AK9))</f>
        <v>-38717.833309333684</v>
      </c>
      <c r="AM10" s="93">
        <f>IF(LEN(AM9)=0, "", SUMIFS($AO$15:$AO$1048576, $E$15:$E$1048576, AM9))</f>
        <v>-14816.874115196644</v>
      </c>
      <c r="AO10" s="93">
        <f>IF(LEN(AO9)=0, "", SUMIFS($AO$15:$AO$1048576, $E$15:$E$1048576, AO9))</f>
        <v>-17735.747385371807</v>
      </c>
      <c r="AP10" s="93" t="str">
        <f>IF(LEN(AP9)=0, "", SUMIFS($AO$15:$AO$1048576, $E$15:$E$1048576, AP9))</f>
        <v/>
      </c>
    </row>
    <row r="11" spans="2:42" s="21" customFormat="1" ht="17.5" customHeight="1" x14ac:dyDescent="0.2">
      <c r="B11" s="131"/>
      <c r="C11" s="131"/>
      <c r="D11" s="71"/>
      <c r="E11" s="71"/>
      <c r="F11" s="26"/>
      <c r="G11" s="26"/>
      <c r="H11" s="26"/>
      <c r="I11" s="26"/>
      <c r="J11" s="26"/>
      <c r="K11" s="26"/>
      <c r="M11" s="26"/>
      <c r="O11" s="27"/>
      <c r="P11" s="27"/>
      <c r="Q11" s="27"/>
      <c r="R11" s="27"/>
      <c r="S11" s="27"/>
      <c r="U11" s="54"/>
      <c r="V11" s="54"/>
      <c r="W11" s="55"/>
      <c r="X11" s="55"/>
      <c r="Y11" s="56"/>
      <c r="Z11" s="55"/>
      <c r="AC11" s="27"/>
      <c r="AD11" s="27"/>
      <c r="AE11" s="27"/>
      <c r="AI11" s="28"/>
      <c r="AJ11" s="28"/>
      <c r="AK11" s="28"/>
      <c r="AL11" s="28"/>
      <c r="AM11" s="28"/>
      <c r="AN11" s="27"/>
      <c r="AO11" s="27"/>
      <c r="AP11" s="27"/>
    </row>
    <row r="12" spans="2:42" s="23" customFormat="1" ht="17.5" customHeight="1" x14ac:dyDescent="0.2">
      <c r="B12" s="137" t="s">
        <v>7</v>
      </c>
      <c r="C12" s="122"/>
      <c r="D12" s="72"/>
      <c r="E12" s="72"/>
      <c r="F12" s="124" t="s">
        <v>8</v>
      </c>
      <c r="G12" s="122"/>
      <c r="H12" s="122"/>
      <c r="I12" s="136" t="s">
        <v>9</v>
      </c>
      <c r="J12" s="136" t="s">
        <v>10</v>
      </c>
      <c r="K12" s="136" t="s">
        <v>11</v>
      </c>
      <c r="L12" s="129" t="s">
        <v>12</v>
      </c>
      <c r="M12" s="123" t="s">
        <v>13</v>
      </c>
      <c r="N12" s="22"/>
      <c r="O12" s="124" t="s">
        <v>14</v>
      </c>
      <c r="P12" s="122"/>
      <c r="Q12" s="122"/>
      <c r="R12" s="136" t="s">
        <v>15</v>
      </c>
      <c r="S12" s="123" t="s">
        <v>13</v>
      </c>
      <c r="T12" s="22"/>
      <c r="U12" s="121" t="s">
        <v>16</v>
      </c>
      <c r="V12" s="121" t="s">
        <v>17</v>
      </c>
      <c r="W12" s="121" t="s">
        <v>18</v>
      </c>
      <c r="X12" s="121" t="s">
        <v>19</v>
      </c>
      <c r="Y12" s="136" t="s">
        <v>20</v>
      </c>
      <c r="Z12" s="123" t="s">
        <v>13</v>
      </c>
      <c r="AA12" s="22"/>
      <c r="AB12" s="121" t="s">
        <v>21</v>
      </c>
      <c r="AC12" s="121" t="s">
        <v>22</v>
      </c>
      <c r="AD12" s="121" t="s">
        <v>23</v>
      </c>
      <c r="AE12" s="121" t="s">
        <v>24</v>
      </c>
      <c r="AF12" s="136" t="s">
        <v>25</v>
      </c>
      <c r="AG12" s="123" t="s">
        <v>13</v>
      </c>
      <c r="AH12" s="22"/>
      <c r="AI12" s="121" t="s">
        <v>26</v>
      </c>
      <c r="AJ12" s="121" t="s">
        <v>27</v>
      </c>
      <c r="AK12" s="125" t="s">
        <v>28</v>
      </c>
      <c r="AL12" s="125" t="s">
        <v>29</v>
      </c>
      <c r="AM12" s="125" t="s">
        <v>30</v>
      </c>
      <c r="AN12" s="121" t="s">
        <v>31</v>
      </c>
      <c r="AO12" s="136" t="s">
        <v>32</v>
      </c>
      <c r="AP12" s="123" t="s">
        <v>13</v>
      </c>
    </row>
    <row r="13" spans="2:42" s="23" customFormat="1" ht="39" customHeight="1" x14ac:dyDescent="0.2">
      <c r="B13" s="122"/>
      <c r="C13" s="122"/>
      <c r="D13" s="72"/>
      <c r="E13" s="72"/>
      <c r="F13" s="24" t="s">
        <v>33</v>
      </c>
      <c r="G13" s="24" t="s">
        <v>34</v>
      </c>
      <c r="H13" s="24" t="s">
        <v>35</v>
      </c>
      <c r="I13" s="122"/>
      <c r="J13" s="122"/>
      <c r="K13" s="122"/>
      <c r="L13" s="122"/>
      <c r="M13" s="122"/>
      <c r="N13" s="22"/>
      <c r="O13" s="24" t="str">
        <f>F13</f>
        <v>IN-STORE:
Digital Screens, In-Store Radio</v>
      </c>
      <c r="P13" s="24" t="str">
        <f>G13</f>
        <v>ON-SITE:
Website, Mobile App</v>
      </c>
      <c r="Q13" s="24" t="str">
        <f>H13</f>
        <v>OFF-SITE:
Social Media, Direct Comms</v>
      </c>
      <c r="R13" s="122"/>
      <c r="S13" s="122"/>
      <c r="T13" s="22"/>
      <c r="U13" s="122"/>
      <c r="V13" s="122"/>
      <c r="W13" s="122"/>
      <c r="X13" s="122"/>
      <c r="Y13" s="122"/>
      <c r="Z13" s="122"/>
      <c r="AA13" s="22"/>
      <c r="AB13" s="122"/>
      <c r="AC13" s="122"/>
      <c r="AD13" s="122"/>
      <c r="AE13" s="122"/>
      <c r="AF13" s="122"/>
      <c r="AG13" s="122"/>
      <c r="AH13" s="22"/>
      <c r="AI13" s="122"/>
      <c r="AJ13" s="122"/>
      <c r="AK13" s="122"/>
      <c r="AL13" s="122"/>
      <c r="AM13" s="122"/>
      <c r="AN13" s="122"/>
      <c r="AO13" s="122"/>
      <c r="AP13" s="122"/>
    </row>
    <row r="14" spans="2:42" ht="11.5" customHeight="1" x14ac:dyDescent="0.2">
      <c r="B14" s="5"/>
      <c r="C14" s="5"/>
      <c r="D14" s="73"/>
      <c r="E14" s="73"/>
      <c r="F14" s="6"/>
      <c r="G14" s="6"/>
      <c r="H14" s="6"/>
      <c r="I14" s="7"/>
      <c r="J14" s="7"/>
      <c r="K14" s="7"/>
      <c r="L14" s="7"/>
      <c r="M14" s="7"/>
      <c r="N14" s="8"/>
      <c r="O14" s="59">
        <f>Variables!B11</f>
        <v>16</v>
      </c>
      <c r="P14" s="59">
        <f>Variables!B12</f>
        <v>12</v>
      </c>
      <c r="Q14" s="59">
        <f>Variables!B13</f>
        <v>8</v>
      </c>
      <c r="R14" s="57"/>
      <c r="S14" s="9"/>
      <c r="T14" s="8"/>
      <c r="U14" s="10"/>
      <c r="V14" s="139" t="s">
        <v>36</v>
      </c>
      <c r="W14" s="127"/>
      <c r="X14" s="127"/>
      <c r="Y14" s="128"/>
      <c r="Z14" s="127"/>
      <c r="AA14" s="8"/>
      <c r="AB14" s="11"/>
      <c r="AC14" s="11"/>
      <c r="AD14" s="11"/>
      <c r="AE14" s="11"/>
      <c r="AF14" s="12"/>
      <c r="AG14" s="9"/>
      <c r="AH14" s="8"/>
      <c r="AI14" s="11"/>
      <c r="AJ14" s="11"/>
      <c r="AK14" s="11"/>
      <c r="AL14" s="11"/>
      <c r="AM14" s="11"/>
      <c r="AN14" s="11"/>
      <c r="AO14" s="12"/>
      <c r="AP14" s="9"/>
    </row>
    <row r="15" spans="2:42" ht="15" customHeight="1" x14ac:dyDescent="0.2">
      <c r="B15" s="74"/>
      <c r="C15" s="53">
        <f>DATE(YEAR(Variables!B31),MONTH(Variables!B31),DAY(Variables!B31))</f>
        <v>46023</v>
      </c>
      <c r="D15" s="74">
        <f t="shared" ref="D15:D78" si="0">IFERROR(IF(ISNUMBER(E15),0,1),"")</f>
        <v>0</v>
      </c>
      <c r="E15" s="74">
        <f t="shared" ref="E15:E78" si="1">IFERROR(YEAR(C15),"")</f>
        <v>2026</v>
      </c>
      <c r="F15" s="13">
        <f>Variables!B4</f>
        <v>263196</v>
      </c>
      <c r="G15" s="13">
        <f>Variables!B5</f>
        <v>3387</v>
      </c>
      <c r="H15" s="13">
        <f>Variables!B6</f>
        <v>144520</v>
      </c>
      <c r="I15" s="14">
        <f>IFERROR((F15*Variables!$B$8),"")</f>
        <v>789588</v>
      </c>
      <c r="J15" s="14">
        <f>IFERROR((G15*Variables!$B$9),"")</f>
        <v>6774</v>
      </c>
      <c r="K15" s="14">
        <f>IFERROR((H15*Variables!$B$10),"")</f>
        <v>1445200</v>
      </c>
      <c r="L15" s="14">
        <f t="shared" ref="L15:L78" si="2">IFERROR(SUM(I15:K15),"")</f>
        <v>2241562</v>
      </c>
      <c r="M15" s="75"/>
      <c r="N15" s="4"/>
      <c r="O15" s="60">
        <f t="shared" ref="O15:O78" si="3">IFERROR(I15/1000*$O$14,"")</f>
        <v>12633.407999999999</v>
      </c>
      <c r="P15" s="60">
        <f t="shared" ref="P15:P78" si="4">IFERROR(J15/1000*$P$14,"")</f>
        <v>81.287999999999997</v>
      </c>
      <c r="Q15" s="60">
        <f t="shared" ref="Q15:Q46" si="5">IFERROR(K15/1000*$Q$14,"")</f>
        <v>11561.6</v>
      </c>
      <c r="R15" s="61">
        <f t="shared" ref="R15:R46" si="6">SUM(O15:Q15)</f>
        <v>24276.296000000002</v>
      </c>
      <c r="S15" s="75"/>
      <c r="T15" s="4"/>
      <c r="U15" s="78">
        <f>IFERROR(Variables!B14,"")</f>
        <v>0.05</v>
      </c>
      <c r="V15" s="60">
        <f t="shared" ref="V15:V46" si="7">IFERROR(O15*U15,"")</f>
        <v>631.67039999999997</v>
      </c>
      <c r="W15" s="60">
        <f t="shared" ref="W15:W46" si="8">IFERROR(P15*U15,"")</f>
        <v>4.0644</v>
      </c>
      <c r="X15" s="60">
        <f t="shared" ref="X15:X78" si="9">IFERROR(Q15*U15,"")</f>
        <v>578.08000000000004</v>
      </c>
      <c r="Y15" s="61">
        <f t="shared" ref="Y15:Y78" si="10">SUM(V15:X15)</f>
        <v>1213.8148000000001</v>
      </c>
      <c r="Z15" s="75"/>
      <c r="AA15" s="4"/>
      <c r="AB15" s="60">
        <f>-Y15*Variables!$B$16</f>
        <v>-121.38148000000001</v>
      </c>
      <c r="AC15" s="60">
        <f>-SUM(Y15,AB15)*Variables!$B$17</f>
        <v>-81.932499000000007</v>
      </c>
      <c r="AD15" s="60">
        <f>-SUM(Y15,AB15)*Variables!$B$18</f>
        <v>-54.621666000000005</v>
      </c>
      <c r="AE15" s="60">
        <f t="shared" ref="AE15:AE46" si="11">-SUM(Y15,AB15)*0.25</f>
        <v>-273.10833000000002</v>
      </c>
      <c r="AF15" s="61">
        <f t="shared" ref="AF15:AF46" si="12">Y15+SUM(AB15:AE15)</f>
        <v>682.77082500000006</v>
      </c>
      <c r="AG15" s="75"/>
      <c r="AH15" s="4"/>
      <c r="AI15" s="60">
        <f>-Variables!B20</f>
        <v>-20000</v>
      </c>
      <c r="AJ15" s="60">
        <f>-Variables!B21</f>
        <v>-2500</v>
      </c>
      <c r="AK15" s="60">
        <f>Variables!B23</f>
        <v>0</v>
      </c>
      <c r="AL15" s="60">
        <f>Variables!B25</f>
        <v>0</v>
      </c>
      <c r="AM15" s="60">
        <f>Variables!B27</f>
        <v>0</v>
      </c>
      <c r="AN15" s="60">
        <f>Variables!B29</f>
        <v>0</v>
      </c>
      <c r="AO15" s="65">
        <f t="shared" ref="AO15:AO46" si="13">IFERROR(AF15+(SUM(AI15:AN15)),0)</f>
        <v>-21817.229175</v>
      </c>
      <c r="AP15" s="75"/>
    </row>
    <row r="16" spans="2:42" ht="15" customHeight="1" x14ac:dyDescent="0.2">
      <c r="B16" s="74"/>
      <c r="C16" s="53">
        <f>IF(C15&lt;EDATE(Variables!B$31,Variables!B$32-1),EDATE(C15,1),"")</f>
        <v>46054</v>
      </c>
      <c r="D16" s="74">
        <f t="shared" si="0"/>
        <v>0</v>
      </c>
      <c r="E16" s="74">
        <f t="shared" si="1"/>
        <v>2026</v>
      </c>
      <c r="F16" s="13">
        <f>IF(D16=0,F15*Variables!$B$7,"")</f>
        <v>264511.98</v>
      </c>
      <c r="G16" s="13">
        <f>IF(D16=0,G15*Variables!$B$7,"")</f>
        <v>3403.9349999999995</v>
      </c>
      <c r="H16" s="13">
        <f>IF(D16=0,H15*Variables!$B$7,"")</f>
        <v>145242.59999999998</v>
      </c>
      <c r="I16" s="14">
        <f>IFERROR((F16*Variables!$B$8),"")</f>
        <v>793535.94</v>
      </c>
      <c r="J16" s="14">
        <f>IFERROR((G16*Variables!$B$9),"")</f>
        <v>6807.869999999999</v>
      </c>
      <c r="K16" s="14">
        <f>IFERROR((H16*Variables!$B$10),"")</f>
        <v>1452425.9999999998</v>
      </c>
      <c r="L16" s="14">
        <f t="shared" si="2"/>
        <v>2252769.8099999996</v>
      </c>
      <c r="M16" s="75"/>
      <c r="N16" s="4"/>
      <c r="O16" s="60">
        <f t="shared" si="3"/>
        <v>12696.57504</v>
      </c>
      <c r="P16" s="60">
        <f t="shared" si="4"/>
        <v>81.694439999999986</v>
      </c>
      <c r="Q16" s="60">
        <f t="shared" si="5"/>
        <v>11619.407999999998</v>
      </c>
      <c r="R16" s="61">
        <f t="shared" si="6"/>
        <v>24397.677479999998</v>
      </c>
      <c r="S16" s="75"/>
      <c r="T16" s="4"/>
      <c r="U16" s="78">
        <f>IFERROR(U15+Variables!$B$15,"")</f>
        <v>6.0000000000000005E-2</v>
      </c>
      <c r="V16" s="60">
        <f t="shared" si="7"/>
        <v>761.79450240000006</v>
      </c>
      <c r="W16" s="60">
        <f t="shared" si="8"/>
        <v>4.9016663999999999</v>
      </c>
      <c r="X16" s="60">
        <f t="shared" si="9"/>
        <v>697.16447999999991</v>
      </c>
      <c r="Y16" s="61">
        <f t="shared" si="10"/>
        <v>1463.8606488</v>
      </c>
      <c r="Z16" s="75"/>
      <c r="AA16" s="4"/>
      <c r="AB16" s="60">
        <f>-Y16*Variables!$B$16</f>
        <v>-146.38606488000002</v>
      </c>
      <c r="AC16" s="60">
        <f>-SUM(Y16,AB16)*Variables!$B$17</f>
        <v>-98.810593793999999</v>
      </c>
      <c r="AD16" s="60">
        <f>-SUM(Y16,AB16)*Variables!$B$18</f>
        <v>-65.873729195999999</v>
      </c>
      <c r="AE16" s="60">
        <f t="shared" si="11"/>
        <v>-329.36864598</v>
      </c>
      <c r="AF16" s="61">
        <f t="shared" si="12"/>
        <v>823.42161495000005</v>
      </c>
      <c r="AG16" s="75"/>
      <c r="AH16" s="4"/>
      <c r="AI16" s="60">
        <v>0</v>
      </c>
      <c r="AJ16" s="60">
        <f>IF(D16=0,AJ15*Variables!$B$22,"")</f>
        <v>-2587.5</v>
      </c>
      <c r="AK16" s="60">
        <f>IF(D16=0,AK15*Variables!$B$24,"")</f>
        <v>0</v>
      </c>
      <c r="AL16" s="60">
        <f>IF(D16=0,AL15*Variables!$B$26,"")</f>
        <v>0</v>
      </c>
      <c r="AM16" s="60">
        <f>IF(D16=0,AM15*Variables!$B$28,"")</f>
        <v>0</v>
      </c>
      <c r="AN16" s="60">
        <f>IF(D16=0,AN15+Variables!$B$30,"")</f>
        <v>0</v>
      </c>
      <c r="AO16" s="65">
        <f t="shared" si="13"/>
        <v>-1764.07838505</v>
      </c>
      <c r="AP16" s="75"/>
    </row>
    <row r="17" spans="2:42" ht="15" customHeight="1" x14ac:dyDescent="0.2">
      <c r="B17" s="74"/>
      <c r="C17" s="53">
        <f>IF(C16&lt;EDATE(Variables!B$31,Variables!B$32-1),EDATE(C16,1),"")</f>
        <v>46082</v>
      </c>
      <c r="D17" s="74">
        <f t="shared" si="0"/>
        <v>0</v>
      </c>
      <c r="E17" s="74">
        <f t="shared" si="1"/>
        <v>2026</v>
      </c>
      <c r="F17" s="13">
        <f>IF(D17=0,F16*Variables!$B$7,"")</f>
        <v>265834.53989999997</v>
      </c>
      <c r="G17" s="13">
        <f>IF(D17=0,G16*Variables!$B$7,"")</f>
        <v>3420.954674999999</v>
      </c>
      <c r="H17" s="13">
        <f>IF(D17=0,H16*Variables!$B$7,"")</f>
        <v>145968.81299999997</v>
      </c>
      <c r="I17" s="14">
        <f>IFERROR((F17*Variables!$B$8),"")</f>
        <v>797503.61969999992</v>
      </c>
      <c r="J17" s="14">
        <f>IFERROR((G17*Variables!$B$9),"")</f>
        <v>6841.9093499999981</v>
      </c>
      <c r="K17" s="14">
        <f>IFERROR((H17*Variables!$B$10),"")</f>
        <v>1459688.1299999997</v>
      </c>
      <c r="L17" s="14">
        <f t="shared" si="2"/>
        <v>2264033.6590499994</v>
      </c>
      <c r="M17" s="75"/>
      <c r="N17" s="4"/>
      <c r="O17" s="60">
        <f t="shared" si="3"/>
        <v>12760.057915199999</v>
      </c>
      <c r="P17" s="60">
        <f t="shared" si="4"/>
        <v>82.102912199999977</v>
      </c>
      <c r="Q17" s="60">
        <f t="shared" si="5"/>
        <v>11677.505039999996</v>
      </c>
      <c r="R17" s="61">
        <f t="shared" si="6"/>
        <v>24519.665867399995</v>
      </c>
      <c r="S17" s="75"/>
      <c r="T17" s="4"/>
      <c r="U17" s="78">
        <f>IFERROR(U16+Variables!$B$15,"")</f>
        <v>7.0000000000000007E-2</v>
      </c>
      <c r="V17" s="60">
        <f t="shared" si="7"/>
        <v>893.20405406400005</v>
      </c>
      <c r="W17" s="60">
        <f t="shared" si="8"/>
        <v>5.7472038539999986</v>
      </c>
      <c r="X17" s="60">
        <f t="shared" si="9"/>
        <v>817.42535279999981</v>
      </c>
      <c r="Y17" s="61">
        <f t="shared" si="10"/>
        <v>1716.3766107179999</v>
      </c>
      <c r="Z17" s="75"/>
      <c r="AA17" s="4"/>
      <c r="AB17" s="60">
        <f>-Y17*Variables!$B$16</f>
        <v>-171.63766107180001</v>
      </c>
      <c r="AC17" s="60">
        <f>-SUM(Y17,AB17)*Variables!$B$17</f>
        <v>-115.85542122346499</v>
      </c>
      <c r="AD17" s="60">
        <f>-SUM(Y17,AB17)*Variables!$B$18</f>
        <v>-77.236947482310001</v>
      </c>
      <c r="AE17" s="60">
        <f t="shared" si="11"/>
        <v>-386.18473741154997</v>
      </c>
      <c r="AF17" s="61">
        <f t="shared" si="12"/>
        <v>965.46184352887485</v>
      </c>
      <c r="AG17" s="75"/>
      <c r="AH17" s="4"/>
      <c r="AI17" s="60">
        <v>0</v>
      </c>
      <c r="AJ17" s="60">
        <f>IF(D17=0,AJ16*Variables!$B$22,"")</f>
        <v>-2678.0625</v>
      </c>
      <c r="AK17" s="60">
        <f>IF(D17=0,AK16*Variables!$B$24,"")</f>
        <v>0</v>
      </c>
      <c r="AL17" s="60">
        <f>IF(D17=0,AL16*Variables!$B$26,"")</f>
        <v>0</v>
      </c>
      <c r="AM17" s="60">
        <f>IF(D17=0,AM16*Variables!$B$28,"")</f>
        <v>0</v>
      </c>
      <c r="AN17" s="60">
        <f>IF(D17=0,AN16+Variables!$B$30,"")</f>
        <v>0</v>
      </c>
      <c r="AO17" s="65">
        <f t="shared" si="13"/>
        <v>-1712.6006564711251</v>
      </c>
      <c r="AP17" s="75"/>
    </row>
    <row r="18" spans="2:42" ht="15" customHeight="1" x14ac:dyDescent="0.2">
      <c r="B18" s="74"/>
      <c r="C18" s="53">
        <f>IF(C17&lt;EDATE(Variables!B$31,Variables!B$32-1),EDATE(C17,1),"")</f>
        <v>46113</v>
      </c>
      <c r="D18" s="74">
        <f t="shared" si="0"/>
        <v>0</v>
      </c>
      <c r="E18" s="74">
        <f t="shared" si="1"/>
        <v>2026</v>
      </c>
      <c r="F18" s="13">
        <f>IF(D18=0,F17*Variables!$B$7,"")</f>
        <v>267163.71259949997</v>
      </c>
      <c r="G18" s="13">
        <f>IF(D18=0,G17*Variables!$B$7,"")</f>
        <v>3438.0594483749987</v>
      </c>
      <c r="H18" s="13">
        <f>IF(D18=0,H17*Variables!$B$7,"")</f>
        <v>146698.65706499995</v>
      </c>
      <c r="I18" s="14">
        <f>IFERROR((F18*Variables!$B$8),"")</f>
        <v>801491.1377984999</v>
      </c>
      <c r="J18" s="14">
        <f>IFERROR((G18*Variables!$B$9),"")</f>
        <v>6876.1188967499975</v>
      </c>
      <c r="K18" s="14">
        <f>IFERROR((H18*Variables!$B$10),"")</f>
        <v>1466986.5706499994</v>
      </c>
      <c r="L18" s="14">
        <f t="shared" si="2"/>
        <v>2275353.8273452492</v>
      </c>
      <c r="M18" s="75"/>
      <c r="N18" s="4"/>
      <c r="O18" s="60">
        <f t="shared" si="3"/>
        <v>12823.858204775999</v>
      </c>
      <c r="P18" s="60">
        <f t="shared" si="4"/>
        <v>82.513426760999977</v>
      </c>
      <c r="Q18" s="60">
        <f t="shared" si="5"/>
        <v>11735.892565199996</v>
      </c>
      <c r="R18" s="61">
        <f t="shared" si="6"/>
        <v>24642.264196736993</v>
      </c>
      <c r="S18" s="75"/>
      <c r="T18" s="4"/>
      <c r="U18" s="78">
        <f>IFERROR(U17+Variables!$B$15,"")</f>
        <v>0.08</v>
      </c>
      <c r="V18" s="60">
        <f t="shared" si="7"/>
        <v>1025.9086563820799</v>
      </c>
      <c r="W18" s="60">
        <f t="shared" si="8"/>
        <v>6.601074140879998</v>
      </c>
      <c r="X18" s="60">
        <f t="shared" si="9"/>
        <v>938.87140521599974</v>
      </c>
      <c r="Y18" s="61">
        <f t="shared" si="10"/>
        <v>1971.3811357389595</v>
      </c>
      <c r="Z18" s="75"/>
      <c r="AA18" s="4"/>
      <c r="AB18" s="60">
        <f>-Y18*Variables!$B$16</f>
        <v>-197.13811357389596</v>
      </c>
      <c r="AC18" s="60">
        <f>-SUM(Y18,AB18)*Variables!$B$17</f>
        <v>-133.06822666237977</v>
      </c>
      <c r="AD18" s="60">
        <f>-SUM(Y18,AB18)*Variables!$B$18</f>
        <v>-88.712151108253181</v>
      </c>
      <c r="AE18" s="60">
        <f t="shared" si="11"/>
        <v>-443.56075554126591</v>
      </c>
      <c r="AF18" s="61">
        <f t="shared" si="12"/>
        <v>1108.9018888531646</v>
      </c>
      <c r="AG18" s="75"/>
      <c r="AH18" s="4"/>
      <c r="AI18" s="60">
        <v>0</v>
      </c>
      <c r="AJ18" s="60">
        <f>IF(D18=0,AJ17*Variables!$B$22,"")</f>
        <v>-2771.7946874999998</v>
      </c>
      <c r="AK18" s="60">
        <f>IF(D18=0,AK17*Variables!$B$24,"")</f>
        <v>0</v>
      </c>
      <c r="AL18" s="60">
        <f>IF(D18=0,AL17*Variables!$B$26,"")</f>
        <v>0</v>
      </c>
      <c r="AM18" s="60">
        <f>IF(D18=0,AM17*Variables!$B$28,"")</f>
        <v>0</v>
      </c>
      <c r="AN18" s="60">
        <f>IF(D18=0,AN17+Variables!$B$30,"")</f>
        <v>0</v>
      </c>
      <c r="AO18" s="65">
        <f t="shared" si="13"/>
        <v>-1662.8927986468352</v>
      </c>
      <c r="AP18" s="75"/>
    </row>
    <row r="19" spans="2:42" ht="15" customHeight="1" x14ac:dyDescent="0.2">
      <c r="B19" s="74"/>
      <c r="C19" s="53">
        <f>IF(C18&lt;EDATE(Variables!B$31,Variables!B$32-1),EDATE(C18,1),"")</f>
        <v>46143</v>
      </c>
      <c r="D19" s="74">
        <f t="shared" si="0"/>
        <v>0</v>
      </c>
      <c r="E19" s="74">
        <f t="shared" si="1"/>
        <v>2026</v>
      </c>
      <c r="F19" s="13">
        <f>IF(D19=0,F18*Variables!$B$7,"")</f>
        <v>268499.53116249741</v>
      </c>
      <c r="G19" s="13">
        <f>IF(D19=0,G18*Variables!$B$7,"")</f>
        <v>3455.2497456168735</v>
      </c>
      <c r="H19" s="13">
        <f>IF(D19=0,H18*Variables!$B$7,"")</f>
        <v>147432.15035032493</v>
      </c>
      <c r="I19" s="14">
        <f>IFERROR((F19*Variables!$B$8),"")</f>
        <v>805498.5934874923</v>
      </c>
      <c r="J19" s="14">
        <f>IFERROR((G19*Variables!$B$9),"")</f>
        <v>6910.499491233747</v>
      </c>
      <c r="K19" s="14">
        <f>IFERROR((H19*Variables!$B$10),"")</f>
        <v>1474321.5035032493</v>
      </c>
      <c r="L19" s="14">
        <f t="shared" si="2"/>
        <v>2286730.5964819752</v>
      </c>
      <c r="M19" s="75"/>
      <c r="N19" s="4"/>
      <c r="O19" s="60">
        <f t="shared" si="3"/>
        <v>12887.977495799876</v>
      </c>
      <c r="P19" s="60">
        <f t="shared" si="4"/>
        <v>82.925993894804961</v>
      </c>
      <c r="Q19" s="60">
        <f t="shared" si="5"/>
        <v>11794.572028025994</v>
      </c>
      <c r="R19" s="61">
        <f t="shared" si="6"/>
        <v>24765.475517720675</v>
      </c>
      <c r="S19" s="75"/>
      <c r="T19" s="4"/>
      <c r="U19" s="78">
        <f>IFERROR(U18+Variables!$B$15,"")</f>
        <v>0.09</v>
      </c>
      <c r="V19" s="60">
        <f t="shared" si="7"/>
        <v>1159.9179746219888</v>
      </c>
      <c r="W19" s="60">
        <f t="shared" si="8"/>
        <v>7.4633394505324464</v>
      </c>
      <c r="X19" s="60">
        <f t="shared" si="9"/>
        <v>1061.5114825223395</v>
      </c>
      <c r="Y19" s="61">
        <f t="shared" si="10"/>
        <v>2228.8927965948606</v>
      </c>
      <c r="Z19" s="75"/>
      <c r="AA19" s="4"/>
      <c r="AB19" s="60">
        <f>-Y19*Variables!$B$16</f>
        <v>-222.88927965948608</v>
      </c>
      <c r="AC19" s="60">
        <f>-SUM(Y19,AB19)*Variables!$B$17</f>
        <v>-150.4502637701531</v>
      </c>
      <c r="AD19" s="60">
        <f>-SUM(Y19,AB19)*Variables!$B$18</f>
        <v>-100.30017584676874</v>
      </c>
      <c r="AE19" s="60">
        <f t="shared" si="11"/>
        <v>-501.50087923384365</v>
      </c>
      <c r="AF19" s="61">
        <f t="shared" si="12"/>
        <v>1253.7521980846091</v>
      </c>
      <c r="AG19" s="75"/>
      <c r="AH19" s="4"/>
      <c r="AI19" s="60">
        <v>0</v>
      </c>
      <c r="AJ19" s="60">
        <f>IF(D19=0,AJ18*Variables!$B$22,"")</f>
        <v>-2868.8075015624995</v>
      </c>
      <c r="AK19" s="60">
        <f>IF(D19=0,AK18*Variables!$B$24,"")</f>
        <v>0</v>
      </c>
      <c r="AL19" s="60">
        <f>IF(D19=0,AL18*Variables!$B$26,"")</f>
        <v>0</v>
      </c>
      <c r="AM19" s="60">
        <f>IF(D19=0,AM18*Variables!$B$28,"")</f>
        <v>0</v>
      </c>
      <c r="AN19" s="60">
        <f>IF(D19=0,AN18+Variables!$B$30,"")</f>
        <v>0</v>
      </c>
      <c r="AO19" s="65">
        <f t="shared" si="13"/>
        <v>-1615.0553034778904</v>
      </c>
      <c r="AP19" s="75"/>
    </row>
    <row r="20" spans="2:42" ht="15" customHeight="1" x14ac:dyDescent="0.2">
      <c r="B20" s="74"/>
      <c r="C20" s="53">
        <f>IF(C19&lt;EDATE(Variables!B$31,Variables!B$32-1),EDATE(C19,1),"")</f>
        <v>46174</v>
      </c>
      <c r="D20" s="74">
        <f t="shared" si="0"/>
        <v>0</v>
      </c>
      <c r="E20" s="74">
        <f t="shared" si="1"/>
        <v>2026</v>
      </c>
      <c r="F20" s="13">
        <f>IF(D20=0,F19*Variables!$B$7,"")</f>
        <v>269842.02881830989</v>
      </c>
      <c r="G20" s="13">
        <f>IF(D20=0,G19*Variables!$B$7,"")</f>
        <v>3472.5259943449573</v>
      </c>
      <c r="H20" s="13">
        <f>IF(D20=0,H19*Variables!$B$7,"")</f>
        <v>148169.31110207652</v>
      </c>
      <c r="I20" s="14">
        <f>IFERROR((F20*Variables!$B$8),"")</f>
        <v>809526.08645492967</v>
      </c>
      <c r="J20" s="14">
        <f>IFERROR((G20*Variables!$B$9),"")</f>
        <v>6945.0519886899147</v>
      </c>
      <c r="K20" s="14">
        <f>IFERROR((H20*Variables!$B$10),"")</f>
        <v>1481693.1110207653</v>
      </c>
      <c r="L20" s="14">
        <f t="shared" si="2"/>
        <v>2298164.2494643847</v>
      </c>
      <c r="M20" s="75"/>
      <c r="N20" s="4"/>
      <c r="O20" s="60">
        <f t="shared" si="3"/>
        <v>12952.417383278875</v>
      </c>
      <c r="P20" s="60">
        <f t="shared" si="4"/>
        <v>83.340623864278967</v>
      </c>
      <c r="Q20" s="60">
        <f t="shared" si="5"/>
        <v>11853.544888166121</v>
      </c>
      <c r="R20" s="61">
        <f t="shared" si="6"/>
        <v>24889.302895309273</v>
      </c>
      <c r="S20" s="75"/>
      <c r="T20" s="4"/>
      <c r="U20" s="78">
        <f>IFERROR(U19+Variables!$B$15,"")</f>
        <v>9.9999999999999992E-2</v>
      </c>
      <c r="V20" s="60">
        <f t="shared" si="7"/>
        <v>1295.2417383278873</v>
      </c>
      <c r="W20" s="60">
        <f t="shared" si="8"/>
        <v>8.3340623864278953</v>
      </c>
      <c r="X20" s="60">
        <f t="shared" si="9"/>
        <v>1185.354488816612</v>
      </c>
      <c r="Y20" s="61">
        <f t="shared" si="10"/>
        <v>2488.9302895309274</v>
      </c>
      <c r="Z20" s="75"/>
      <c r="AA20" s="4"/>
      <c r="AB20" s="60">
        <f>-Y20*Variables!$B$16</f>
        <v>-248.89302895309277</v>
      </c>
      <c r="AC20" s="60">
        <f>-SUM(Y20,AB20)*Variables!$B$17</f>
        <v>-168.00279454333761</v>
      </c>
      <c r="AD20" s="60">
        <f>-SUM(Y20,AB20)*Variables!$B$18</f>
        <v>-112.00186302889175</v>
      </c>
      <c r="AE20" s="60">
        <f t="shared" si="11"/>
        <v>-560.0093151444587</v>
      </c>
      <c r="AF20" s="61">
        <f t="shared" si="12"/>
        <v>1400.0232878611466</v>
      </c>
      <c r="AG20" s="75"/>
      <c r="AH20" s="4"/>
      <c r="AI20" s="60">
        <v>0</v>
      </c>
      <c r="AJ20" s="60">
        <f>IF(D20=0,AJ19*Variables!$B$22,"")</f>
        <v>-2969.2157641171866</v>
      </c>
      <c r="AK20" s="60">
        <f>IF(D20=0,AK19*Variables!$B$24,"")</f>
        <v>0</v>
      </c>
      <c r="AL20" s="60">
        <f>IF(D20=0,AL19*Variables!$B$26,"")</f>
        <v>0</v>
      </c>
      <c r="AM20" s="60">
        <f>IF(D20=0,AM19*Variables!$B$28,"")</f>
        <v>0</v>
      </c>
      <c r="AN20" s="60">
        <f>IF(D20=0,AN19+Variables!$B$30,"")</f>
        <v>0</v>
      </c>
      <c r="AO20" s="65">
        <f t="shared" si="13"/>
        <v>-1569.19247625604</v>
      </c>
      <c r="AP20" s="75"/>
    </row>
    <row r="21" spans="2:42" ht="15" customHeight="1" x14ac:dyDescent="0.2">
      <c r="B21" s="74"/>
      <c r="C21" s="53">
        <f>IF(C20&lt;EDATE(Variables!B$31,Variables!B$32-1),EDATE(C20,1),"")</f>
        <v>46204</v>
      </c>
      <c r="D21" s="74">
        <f t="shared" si="0"/>
        <v>0</v>
      </c>
      <c r="E21" s="74">
        <f t="shared" si="1"/>
        <v>2026</v>
      </c>
      <c r="F21" s="13">
        <f>IF(D21=0,F20*Variables!$B$7,"")</f>
        <v>271191.2389624014</v>
      </c>
      <c r="G21" s="13">
        <f>IF(D21=0,G20*Variables!$B$7,"")</f>
        <v>3489.8886243166817</v>
      </c>
      <c r="H21" s="13">
        <f>IF(D21=0,H20*Variables!$B$7,"")</f>
        <v>148910.15765758688</v>
      </c>
      <c r="I21" s="14">
        <f>IFERROR((F21*Variables!$B$8),"")</f>
        <v>813573.71688720421</v>
      </c>
      <c r="J21" s="14">
        <f>IFERROR((G21*Variables!$B$9),"")</f>
        <v>6979.7772486333633</v>
      </c>
      <c r="K21" s="14">
        <f>IFERROR((H21*Variables!$B$10),"")</f>
        <v>1489101.5765758688</v>
      </c>
      <c r="L21" s="14">
        <f t="shared" si="2"/>
        <v>2309655.0707117063</v>
      </c>
      <c r="M21" s="75"/>
      <c r="N21" s="4"/>
      <c r="O21" s="60">
        <f t="shared" si="3"/>
        <v>13017.179470195268</v>
      </c>
      <c r="P21" s="60">
        <f t="shared" si="4"/>
        <v>83.757326983600365</v>
      </c>
      <c r="Q21" s="60">
        <f t="shared" si="5"/>
        <v>11912.812612606951</v>
      </c>
      <c r="R21" s="61">
        <f t="shared" si="6"/>
        <v>25013.749409785822</v>
      </c>
      <c r="S21" s="75"/>
      <c r="T21" s="4"/>
      <c r="U21" s="78">
        <f>IFERROR(U20+Variables!$B$15,"")</f>
        <v>0.10999999999999999</v>
      </c>
      <c r="V21" s="60">
        <f t="shared" si="7"/>
        <v>1431.8897417214794</v>
      </c>
      <c r="W21" s="60">
        <f t="shared" si="8"/>
        <v>9.213305968196039</v>
      </c>
      <c r="X21" s="60">
        <f t="shared" si="9"/>
        <v>1310.4093873867644</v>
      </c>
      <c r="Y21" s="61">
        <f t="shared" si="10"/>
        <v>2751.5124350764399</v>
      </c>
      <c r="Z21" s="75"/>
      <c r="AA21" s="4"/>
      <c r="AB21" s="60">
        <f>-Y21*Variables!$B$16</f>
        <v>-275.15124350764398</v>
      </c>
      <c r="AC21" s="60">
        <f>-SUM(Y21,AB21)*Variables!$B$17</f>
        <v>-185.72708936765972</v>
      </c>
      <c r="AD21" s="60">
        <f>-SUM(Y21,AB21)*Variables!$B$18</f>
        <v>-123.81805957843982</v>
      </c>
      <c r="AE21" s="60">
        <f t="shared" si="11"/>
        <v>-619.09029789219903</v>
      </c>
      <c r="AF21" s="61">
        <f t="shared" si="12"/>
        <v>1547.7257447304974</v>
      </c>
      <c r="AG21" s="75"/>
      <c r="AH21" s="4"/>
      <c r="AI21" s="60">
        <v>0</v>
      </c>
      <c r="AJ21" s="60">
        <f>IF(D21=0,AJ20*Variables!$B$22,"")</f>
        <v>-3073.138315861288</v>
      </c>
      <c r="AK21" s="60">
        <f>IF(D21=0,AK20*Variables!$B$24,"")</f>
        <v>0</v>
      </c>
      <c r="AL21" s="60">
        <f>IF(D21=0,AL20*Variables!$B$26,"")</f>
        <v>0</v>
      </c>
      <c r="AM21" s="60">
        <f>IF(D21=0,AM20*Variables!$B$28,"")</f>
        <v>0</v>
      </c>
      <c r="AN21" s="60">
        <f>IF(D21=0,AN20+Variables!$B$30,"")</f>
        <v>0</v>
      </c>
      <c r="AO21" s="65">
        <f t="shared" si="13"/>
        <v>-1525.4125711307906</v>
      </c>
      <c r="AP21" s="75"/>
    </row>
    <row r="22" spans="2:42" ht="15" customHeight="1" x14ac:dyDescent="0.2">
      <c r="B22" s="74"/>
      <c r="C22" s="53">
        <f>IF(C21&lt;EDATE(Variables!B$31,Variables!B$32-1),EDATE(C21,1),"")</f>
        <v>46235</v>
      </c>
      <c r="D22" s="74">
        <f t="shared" si="0"/>
        <v>0</v>
      </c>
      <c r="E22" s="74">
        <f t="shared" si="1"/>
        <v>2026</v>
      </c>
      <c r="F22" s="13">
        <f>IF(D22=0,F21*Variables!$B$7,"")</f>
        <v>272547.19515721337</v>
      </c>
      <c r="G22" s="13">
        <f>IF(D22=0,G21*Variables!$B$7,"")</f>
        <v>3507.3380674382647</v>
      </c>
      <c r="H22" s="13">
        <f>IF(D22=0,H21*Variables!$B$7,"")</f>
        <v>149654.7084458748</v>
      </c>
      <c r="I22" s="14">
        <f>IFERROR((F22*Variables!$B$8),"")</f>
        <v>817641.58547164011</v>
      </c>
      <c r="J22" s="14">
        <f>IFERROR((G22*Variables!$B$9),"")</f>
        <v>7014.6761348765294</v>
      </c>
      <c r="K22" s="14">
        <f>IFERROR((H22*Variables!$B$10),"")</f>
        <v>1496547.0844587479</v>
      </c>
      <c r="L22" s="14">
        <f t="shared" si="2"/>
        <v>2321203.3460652647</v>
      </c>
      <c r="M22" s="75"/>
      <c r="N22" s="4"/>
      <c r="O22" s="60">
        <f t="shared" si="3"/>
        <v>13082.265367546242</v>
      </c>
      <c r="P22" s="60">
        <f t="shared" si="4"/>
        <v>84.176113618518343</v>
      </c>
      <c r="Q22" s="60">
        <f t="shared" si="5"/>
        <v>11972.376675669982</v>
      </c>
      <c r="R22" s="61">
        <f t="shared" si="6"/>
        <v>25138.818156834743</v>
      </c>
      <c r="S22" s="75"/>
      <c r="T22" s="4"/>
      <c r="U22" s="78">
        <f>IFERROR(U21+Variables!$B$15,"")</f>
        <v>0.11999999999999998</v>
      </c>
      <c r="V22" s="60">
        <f t="shared" si="7"/>
        <v>1569.8718441055489</v>
      </c>
      <c r="W22" s="60">
        <f t="shared" si="8"/>
        <v>10.101133634222199</v>
      </c>
      <c r="X22" s="60">
        <f t="shared" si="9"/>
        <v>1436.6852010803977</v>
      </c>
      <c r="Y22" s="61">
        <f t="shared" si="10"/>
        <v>3016.6581788201688</v>
      </c>
      <c r="Z22" s="75"/>
      <c r="AA22" s="4"/>
      <c r="AB22" s="60">
        <f>-Y22*Variables!$B$16</f>
        <v>-301.66581788201688</v>
      </c>
      <c r="AC22" s="60">
        <f>-SUM(Y22,AB22)*Variables!$B$17</f>
        <v>-203.62442707036141</v>
      </c>
      <c r="AD22" s="60">
        <f>-SUM(Y22,AB22)*Variables!$B$18</f>
        <v>-135.74961804690761</v>
      </c>
      <c r="AE22" s="60">
        <f t="shared" si="11"/>
        <v>-678.74809023453804</v>
      </c>
      <c r="AF22" s="61">
        <f t="shared" si="12"/>
        <v>1696.870225586345</v>
      </c>
      <c r="AG22" s="75"/>
      <c r="AH22" s="4"/>
      <c r="AI22" s="60">
        <v>0</v>
      </c>
      <c r="AJ22" s="60">
        <f>IF(D22=0,AJ21*Variables!$B$22,"")</f>
        <v>-3180.6981569164327</v>
      </c>
      <c r="AK22" s="60">
        <f>IF(D22=0,AK21*Variables!$B$24,"")</f>
        <v>0</v>
      </c>
      <c r="AL22" s="60">
        <f>IF(D22=0,AL21*Variables!$B$26,"")</f>
        <v>0</v>
      </c>
      <c r="AM22" s="60">
        <f>IF(D22=0,AM21*Variables!$B$28,"")</f>
        <v>0</v>
      </c>
      <c r="AN22" s="60">
        <f>IF(D22=0,AN21+Variables!$B$30,"")</f>
        <v>0</v>
      </c>
      <c r="AO22" s="65">
        <f t="shared" si="13"/>
        <v>-1483.8279313300877</v>
      </c>
      <c r="AP22" s="75"/>
    </row>
    <row r="23" spans="2:42" ht="15" customHeight="1" x14ac:dyDescent="0.2">
      <c r="B23" s="74"/>
      <c r="C23" s="53">
        <f>IF(C22&lt;EDATE(Variables!B$31,Variables!B$32-1),EDATE(C22,1),"")</f>
        <v>46266</v>
      </c>
      <c r="D23" s="74">
        <f t="shared" si="0"/>
        <v>0</v>
      </c>
      <c r="E23" s="74">
        <f t="shared" si="1"/>
        <v>2026</v>
      </c>
      <c r="F23" s="13">
        <f>IF(D23=0,F22*Variables!$B$7,"")</f>
        <v>273909.93113299942</v>
      </c>
      <c r="G23" s="13">
        <f>IF(D23=0,G22*Variables!$B$7,"")</f>
        <v>3524.8747577754557</v>
      </c>
      <c r="H23" s="13">
        <f>IF(D23=0,H22*Variables!$B$7,"")</f>
        <v>150402.98198810415</v>
      </c>
      <c r="I23" s="14">
        <f>IFERROR((F23*Variables!$B$8),"")</f>
        <v>821729.79339899821</v>
      </c>
      <c r="J23" s="14">
        <f>IFERROR((G23*Variables!$B$9),"")</f>
        <v>7049.7495155509114</v>
      </c>
      <c r="K23" s="14">
        <f>IFERROR((H23*Variables!$B$10),"")</f>
        <v>1504029.8198810415</v>
      </c>
      <c r="L23" s="14">
        <f t="shared" si="2"/>
        <v>2332809.3627955904</v>
      </c>
      <c r="M23" s="75"/>
      <c r="N23" s="4"/>
      <c r="O23" s="60">
        <f t="shared" si="3"/>
        <v>13147.676694383972</v>
      </c>
      <c r="P23" s="60">
        <f t="shared" si="4"/>
        <v>84.596994186610942</v>
      </c>
      <c r="Q23" s="60">
        <f t="shared" si="5"/>
        <v>12032.238559048332</v>
      </c>
      <c r="R23" s="61">
        <f t="shared" si="6"/>
        <v>25264.512247618914</v>
      </c>
      <c r="S23" s="75"/>
      <c r="T23" s="4"/>
      <c r="U23" s="78">
        <f>IFERROR(U22+Variables!$B$15,"")</f>
        <v>0.12999999999999998</v>
      </c>
      <c r="V23" s="60">
        <f t="shared" si="7"/>
        <v>1709.1979702699161</v>
      </c>
      <c r="W23" s="60">
        <f t="shared" si="8"/>
        <v>10.99760924425942</v>
      </c>
      <c r="X23" s="60">
        <f t="shared" si="9"/>
        <v>1564.1910126762828</v>
      </c>
      <c r="Y23" s="61">
        <f t="shared" si="10"/>
        <v>3284.386592190458</v>
      </c>
      <c r="Z23" s="75"/>
      <c r="AA23" s="4"/>
      <c r="AB23" s="60">
        <f>-Y23*Variables!$B$16</f>
        <v>-328.4386592190458</v>
      </c>
      <c r="AC23" s="60">
        <f>-SUM(Y23,AB23)*Variables!$B$17</f>
        <v>-221.69609497285592</v>
      </c>
      <c r="AD23" s="60">
        <f>-SUM(Y23,AB23)*Variables!$B$18</f>
        <v>-147.79739664857061</v>
      </c>
      <c r="AE23" s="60">
        <f t="shared" si="11"/>
        <v>-738.98698324285306</v>
      </c>
      <c r="AF23" s="61">
        <f t="shared" si="12"/>
        <v>1847.4674581071326</v>
      </c>
      <c r="AG23" s="75"/>
      <c r="AH23" s="4"/>
      <c r="AI23" s="60">
        <v>0</v>
      </c>
      <c r="AJ23" s="60">
        <f>IF(D23=0,AJ22*Variables!$B$22,"")</f>
        <v>-3292.0225924085075</v>
      </c>
      <c r="AK23" s="60">
        <f>IF(D23=0,AK22*Variables!$B$24,"")</f>
        <v>0</v>
      </c>
      <c r="AL23" s="60">
        <f>IF(D23=0,AL22*Variables!$B$26,"")</f>
        <v>0</v>
      </c>
      <c r="AM23" s="60">
        <f>IF(D23=0,AM22*Variables!$B$28,"")</f>
        <v>0</v>
      </c>
      <c r="AN23" s="60">
        <f>IF(D23=0,AN22+Variables!$B$30,"")</f>
        <v>0</v>
      </c>
      <c r="AO23" s="65">
        <f t="shared" si="13"/>
        <v>-1444.5551343013749</v>
      </c>
      <c r="AP23" s="75"/>
    </row>
    <row r="24" spans="2:42" ht="15" customHeight="1" x14ac:dyDescent="0.2">
      <c r="B24" s="74"/>
      <c r="C24" s="53">
        <f>IF(C23&lt;EDATE(Variables!B$31,Variables!B$32-1),EDATE(C23,1),"")</f>
        <v>46296</v>
      </c>
      <c r="D24" s="74">
        <f t="shared" si="0"/>
        <v>0</v>
      </c>
      <c r="E24" s="74">
        <f t="shared" si="1"/>
        <v>2026</v>
      </c>
      <c r="F24" s="13">
        <f>IF(D24=0,F23*Variables!$B$7,"")</f>
        <v>275279.48078866437</v>
      </c>
      <c r="G24" s="13">
        <f>IF(D24=0,G23*Variables!$B$7,"")</f>
        <v>3542.4991315643324</v>
      </c>
      <c r="H24" s="13">
        <f>IF(D24=0,H23*Variables!$B$7,"")</f>
        <v>151154.99689804466</v>
      </c>
      <c r="I24" s="14">
        <f>IFERROR((F24*Variables!$B$8),"")</f>
        <v>825838.44236599305</v>
      </c>
      <c r="J24" s="14">
        <f>IFERROR((G24*Variables!$B$9),"")</f>
        <v>7084.9982631286648</v>
      </c>
      <c r="K24" s="14">
        <f>IFERROR((H24*Variables!$B$10),"")</f>
        <v>1511549.9689804465</v>
      </c>
      <c r="L24" s="14">
        <f t="shared" si="2"/>
        <v>2344473.4096095683</v>
      </c>
      <c r="M24" s="75"/>
      <c r="N24" s="4"/>
      <c r="O24" s="60">
        <f t="shared" si="3"/>
        <v>13213.415077855889</v>
      </c>
      <c r="P24" s="60">
        <f t="shared" si="4"/>
        <v>85.019979157543986</v>
      </c>
      <c r="Q24" s="60">
        <f t="shared" si="5"/>
        <v>12092.399751843572</v>
      </c>
      <c r="R24" s="61">
        <f t="shared" si="6"/>
        <v>25390.834808857006</v>
      </c>
      <c r="S24" s="75"/>
      <c r="T24" s="4"/>
      <c r="U24" s="78">
        <f>IFERROR(U23+Variables!$B$15,"")</f>
        <v>0.13999999999999999</v>
      </c>
      <c r="V24" s="60">
        <f t="shared" si="7"/>
        <v>1849.8781108998242</v>
      </c>
      <c r="W24" s="60">
        <f t="shared" si="8"/>
        <v>11.902797082056157</v>
      </c>
      <c r="X24" s="60">
        <f t="shared" si="9"/>
        <v>1692.9359652580999</v>
      </c>
      <c r="Y24" s="61">
        <f t="shared" si="10"/>
        <v>3554.7168732399805</v>
      </c>
      <c r="Z24" s="75"/>
      <c r="AA24" s="4"/>
      <c r="AB24" s="60">
        <f>-Y24*Variables!$B$16</f>
        <v>-355.47168732399808</v>
      </c>
      <c r="AC24" s="60">
        <f>-SUM(Y24,AB24)*Variables!$B$17</f>
        <v>-239.94338894369866</v>
      </c>
      <c r="AD24" s="60">
        <f>-SUM(Y24,AB24)*Variables!$B$18</f>
        <v>-159.96225929579913</v>
      </c>
      <c r="AE24" s="60">
        <f t="shared" si="11"/>
        <v>-799.81129647899559</v>
      </c>
      <c r="AF24" s="61">
        <f t="shared" si="12"/>
        <v>1999.528241197489</v>
      </c>
      <c r="AG24" s="75"/>
      <c r="AH24" s="4"/>
      <c r="AI24" s="60">
        <v>0</v>
      </c>
      <c r="AJ24" s="60">
        <f>IF(D24=0,AJ23*Variables!$B$22,"")</f>
        <v>-3407.2433831428052</v>
      </c>
      <c r="AK24" s="60">
        <f>IF(D24=0,AK23*Variables!$B$24,"")</f>
        <v>0</v>
      </c>
      <c r="AL24" s="60">
        <f>IF(D24=0,AL23*Variables!$B$26,"")</f>
        <v>0</v>
      </c>
      <c r="AM24" s="60">
        <f>IF(D24=0,AM23*Variables!$B$28,"")</f>
        <v>0</v>
      </c>
      <c r="AN24" s="60">
        <f>IF(D24=0,AN23+Variables!$B$30,"")</f>
        <v>0</v>
      </c>
      <c r="AO24" s="65">
        <f t="shared" si="13"/>
        <v>-1407.7151419453162</v>
      </c>
      <c r="AP24" s="75"/>
    </row>
    <row r="25" spans="2:42" ht="15" customHeight="1" x14ac:dyDescent="0.2">
      <c r="B25" s="74"/>
      <c r="C25" s="53">
        <f>IF(C24&lt;EDATE(Variables!B$31,Variables!B$32-1),EDATE(C24,1),"")</f>
        <v>46327</v>
      </c>
      <c r="D25" s="74">
        <f t="shared" si="0"/>
        <v>0</v>
      </c>
      <c r="E25" s="74">
        <f t="shared" si="1"/>
        <v>2026</v>
      </c>
      <c r="F25" s="13">
        <f>IF(D25=0,F24*Variables!$B$7,"")</f>
        <v>276655.87819260766</v>
      </c>
      <c r="G25" s="13">
        <f>IF(D25=0,G24*Variables!$B$7,"")</f>
        <v>3560.2116272221538</v>
      </c>
      <c r="H25" s="13">
        <f>IF(D25=0,H24*Variables!$B$7,"")</f>
        <v>151910.77188253487</v>
      </c>
      <c r="I25" s="14">
        <f>IFERROR((F25*Variables!$B$8),"")</f>
        <v>829967.63457782299</v>
      </c>
      <c r="J25" s="14">
        <f>IFERROR((G25*Variables!$B$9),"")</f>
        <v>7120.4232544443075</v>
      </c>
      <c r="K25" s="14">
        <f>IFERROR((H25*Variables!$B$10),"")</f>
        <v>1519107.7188253487</v>
      </c>
      <c r="L25" s="14">
        <f t="shared" si="2"/>
        <v>2356195.7766576158</v>
      </c>
      <c r="M25" s="75"/>
      <c r="N25" s="4"/>
      <c r="O25" s="60">
        <f t="shared" si="3"/>
        <v>13279.482153245168</v>
      </c>
      <c r="P25" s="60">
        <f t="shared" si="4"/>
        <v>85.445079053331682</v>
      </c>
      <c r="Q25" s="60">
        <f t="shared" si="5"/>
        <v>12152.861750602789</v>
      </c>
      <c r="R25" s="61">
        <f t="shared" si="6"/>
        <v>25517.788982901289</v>
      </c>
      <c r="S25" s="75"/>
      <c r="T25" s="4"/>
      <c r="U25" s="78">
        <f>IFERROR(U24+Variables!$B$15,"")</f>
        <v>0.15</v>
      </c>
      <c r="V25" s="60">
        <f t="shared" si="7"/>
        <v>1991.922322986775</v>
      </c>
      <c r="W25" s="60">
        <f t="shared" si="8"/>
        <v>12.816761857999753</v>
      </c>
      <c r="X25" s="60">
        <f t="shared" si="9"/>
        <v>1822.9292625904184</v>
      </c>
      <c r="Y25" s="61">
        <f t="shared" si="10"/>
        <v>3827.668347435193</v>
      </c>
      <c r="Z25" s="75"/>
      <c r="AA25" s="4"/>
      <c r="AB25" s="60">
        <f>-Y25*Variables!$B$16</f>
        <v>-382.76683474351933</v>
      </c>
      <c r="AC25" s="60">
        <f>-SUM(Y25,AB25)*Variables!$B$17</f>
        <v>-258.36761345187551</v>
      </c>
      <c r="AD25" s="60">
        <f>-SUM(Y25,AB25)*Variables!$B$18</f>
        <v>-172.24507563458371</v>
      </c>
      <c r="AE25" s="60">
        <f t="shared" si="11"/>
        <v>-861.22537817291845</v>
      </c>
      <c r="AF25" s="61">
        <f t="shared" si="12"/>
        <v>2153.0634454322962</v>
      </c>
      <c r="AG25" s="75"/>
      <c r="AH25" s="4"/>
      <c r="AI25" s="60">
        <v>0</v>
      </c>
      <c r="AJ25" s="60">
        <f>IF(D25=0,AJ24*Variables!$B$22,"")</f>
        <v>-3526.4969015528031</v>
      </c>
      <c r="AK25" s="60">
        <f>IF(D25=0,AK24*Variables!$B$24,"")</f>
        <v>0</v>
      </c>
      <c r="AL25" s="60">
        <f>IF(D25=0,AL24*Variables!$B$26,"")</f>
        <v>0</v>
      </c>
      <c r="AM25" s="60">
        <f>IF(D25=0,AM24*Variables!$B$28,"")</f>
        <v>0</v>
      </c>
      <c r="AN25" s="60">
        <f>IF(D25=0,AN24+Variables!$B$30,"")</f>
        <v>0</v>
      </c>
      <c r="AO25" s="65">
        <f t="shared" si="13"/>
        <v>-1373.4334561205069</v>
      </c>
      <c r="AP25" s="75"/>
    </row>
    <row r="26" spans="2:42" ht="15" customHeight="1" x14ac:dyDescent="0.2">
      <c r="B26" s="74"/>
      <c r="C26" s="53">
        <f>IF(C25&lt;EDATE(Variables!B$31,Variables!B$32-1),EDATE(C25,1),"")</f>
        <v>46357</v>
      </c>
      <c r="D26" s="74">
        <f t="shared" si="0"/>
        <v>0</v>
      </c>
      <c r="E26" s="74">
        <f t="shared" si="1"/>
        <v>2026</v>
      </c>
      <c r="F26" s="13">
        <f>IF(D26=0,F25*Variables!$B$7,"")</f>
        <v>278039.15758357069</v>
      </c>
      <c r="G26" s="13">
        <f>IF(D26=0,G25*Variables!$B$7,"")</f>
        <v>3578.0126853582642</v>
      </c>
      <c r="H26" s="13">
        <f>IF(D26=0,H25*Variables!$B$7,"")</f>
        <v>152670.32574194754</v>
      </c>
      <c r="I26" s="14">
        <f>IFERROR((F26*Variables!$B$8),"")</f>
        <v>834117.47275071207</v>
      </c>
      <c r="J26" s="14">
        <f>IFERROR((G26*Variables!$B$9),"")</f>
        <v>7156.0253707165284</v>
      </c>
      <c r="K26" s="14">
        <f>IFERROR((H26*Variables!$B$10),"")</f>
        <v>1526703.2574194754</v>
      </c>
      <c r="L26" s="14">
        <f t="shared" si="2"/>
        <v>2367976.7555409041</v>
      </c>
      <c r="M26" s="75"/>
      <c r="N26" s="4"/>
      <c r="O26" s="60">
        <f t="shared" si="3"/>
        <v>13345.879564011393</v>
      </c>
      <c r="P26" s="60">
        <f t="shared" si="4"/>
        <v>85.872304448598342</v>
      </c>
      <c r="Q26" s="60">
        <f t="shared" si="5"/>
        <v>12213.626059355804</v>
      </c>
      <c r="R26" s="61">
        <f t="shared" si="6"/>
        <v>25645.377927815796</v>
      </c>
      <c r="S26" s="75"/>
      <c r="T26" s="4"/>
      <c r="U26" s="78">
        <f>IFERROR(U25+Variables!$B$15,"")</f>
        <v>0.16</v>
      </c>
      <c r="V26" s="60">
        <f t="shared" si="7"/>
        <v>2135.3407302418227</v>
      </c>
      <c r="W26" s="60">
        <f t="shared" si="8"/>
        <v>13.739568711775735</v>
      </c>
      <c r="X26" s="60">
        <f t="shared" si="9"/>
        <v>1954.1801694969286</v>
      </c>
      <c r="Y26" s="61">
        <f t="shared" si="10"/>
        <v>4103.2604684505268</v>
      </c>
      <c r="Z26" s="75"/>
      <c r="AA26" s="4"/>
      <c r="AB26" s="60">
        <f>-Y26*Variables!$B$16</f>
        <v>-410.3260468450527</v>
      </c>
      <c r="AC26" s="60">
        <f>-SUM(Y26,AB26)*Variables!$B$17</f>
        <v>-276.97008162041055</v>
      </c>
      <c r="AD26" s="60">
        <f>-SUM(Y26,AB26)*Variables!$B$18</f>
        <v>-184.64672108027372</v>
      </c>
      <c r="AE26" s="60">
        <f t="shared" si="11"/>
        <v>-923.23360540136855</v>
      </c>
      <c r="AF26" s="61">
        <f t="shared" si="12"/>
        <v>2308.0840135034214</v>
      </c>
      <c r="AG26" s="75"/>
      <c r="AH26" s="4"/>
      <c r="AI26" s="60">
        <v>0</v>
      </c>
      <c r="AJ26" s="60">
        <f>IF(D26=0,AJ25*Variables!$B$22,"")</f>
        <v>-3649.9242931071508</v>
      </c>
      <c r="AK26" s="60">
        <f>IF(D26=0,AK25*Variables!$B$24,"")</f>
        <v>0</v>
      </c>
      <c r="AL26" s="60">
        <f>IF(D26=0,AL25*Variables!$B$26,"")</f>
        <v>0</v>
      </c>
      <c r="AM26" s="60">
        <f>IF(D26=0,AM25*Variables!$B$28,"")</f>
        <v>0</v>
      </c>
      <c r="AN26" s="60">
        <f>IF(D26=0,AN25+Variables!$B$30,"")</f>
        <v>0</v>
      </c>
      <c r="AO26" s="65">
        <f t="shared" si="13"/>
        <v>-1341.8402796037294</v>
      </c>
      <c r="AP26" s="75"/>
    </row>
    <row r="27" spans="2:42" ht="15" customHeight="1" x14ac:dyDescent="0.2">
      <c r="B27" s="74"/>
      <c r="C27" s="53">
        <f>IF(C26&lt;EDATE(Variables!B$31,Variables!B$32-1),EDATE(C26,1),"")</f>
        <v>46388</v>
      </c>
      <c r="D27" s="74">
        <f t="shared" si="0"/>
        <v>0</v>
      </c>
      <c r="E27" s="74">
        <f t="shared" si="1"/>
        <v>2027</v>
      </c>
      <c r="F27" s="13">
        <f>IF(D27=0,F26*Variables!$B$7,"")</f>
        <v>279429.35337148851</v>
      </c>
      <c r="G27" s="13">
        <f>IF(D27=0,G26*Variables!$B$7,"")</f>
        <v>3595.9027487850553</v>
      </c>
      <c r="H27" s="13">
        <f>IF(D27=0,H26*Variables!$B$7,"")</f>
        <v>153433.67737065727</v>
      </c>
      <c r="I27" s="14">
        <f>IFERROR((F27*Variables!$B$8),"")</f>
        <v>838288.06011446554</v>
      </c>
      <c r="J27" s="14">
        <f>IFERROR((G27*Variables!$B$9),"")</f>
        <v>7191.8054975701107</v>
      </c>
      <c r="K27" s="14">
        <f>IFERROR((H27*Variables!$B$10),"")</f>
        <v>1534336.7737065726</v>
      </c>
      <c r="L27" s="14">
        <f t="shared" si="2"/>
        <v>2379816.6393186082</v>
      </c>
      <c r="M27" s="75"/>
      <c r="N27" s="4"/>
      <c r="O27" s="60">
        <f t="shared" si="3"/>
        <v>13412.608961831449</v>
      </c>
      <c r="P27" s="60">
        <f t="shared" si="4"/>
        <v>86.301665970841327</v>
      </c>
      <c r="Q27" s="60">
        <f t="shared" si="5"/>
        <v>12274.69418965258</v>
      </c>
      <c r="R27" s="61">
        <f t="shared" si="6"/>
        <v>25773.60481745487</v>
      </c>
      <c r="S27" s="75"/>
      <c r="T27" s="4"/>
      <c r="U27" s="78">
        <f>IFERROR(U26+Variables!$B$15,"")</f>
        <v>0.17</v>
      </c>
      <c r="V27" s="60">
        <f t="shared" si="7"/>
        <v>2280.1435235113463</v>
      </c>
      <c r="W27" s="60">
        <f t="shared" si="8"/>
        <v>14.671283215043026</v>
      </c>
      <c r="X27" s="60">
        <f t="shared" si="9"/>
        <v>2086.6980122409386</v>
      </c>
      <c r="Y27" s="61">
        <f t="shared" si="10"/>
        <v>4381.5128189673278</v>
      </c>
      <c r="Z27" s="75"/>
      <c r="AA27" s="4"/>
      <c r="AB27" s="60">
        <f>-Y27*Variables!$B$16</f>
        <v>-438.15128189673283</v>
      </c>
      <c r="AC27" s="60">
        <f>-SUM(Y27,AB27)*Variables!$B$17</f>
        <v>-295.75211528029462</v>
      </c>
      <c r="AD27" s="60">
        <f>-SUM(Y27,AB27)*Variables!$B$18</f>
        <v>-197.16807685352975</v>
      </c>
      <c r="AE27" s="60">
        <f t="shared" si="11"/>
        <v>-985.84038426764869</v>
      </c>
      <c r="AF27" s="61">
        <f t="shared" si="12"/>
        <v>2464.6009606691218</v>
      </c>
      <c r="AG27" s="75"/>
      <c r="AH27" s="4"/>
      <c r="AI27" s="60">
        <v>0</v>
      </c>
      <c r="AJ27" s="60">
        <f>IF(D27=0,AJ26*Variables!$B$22,"")</f>
        <v>-3777.6716433659008</v>
      </c>
      <c r="AK27" s="60">
        <f>IF(D27=0,AK26*Variables!$B$24,"")</f>
        <v>0</v>
      </c>
      <c r="AL27" s="60">
        <f>IF(D27=0,AL26*Variables!$B$26,"")</f>
        <v>0</v>
      </c>
      <c r="AM27" s="60">
        <f>IF(D27=0,AM26*Variables!$B$28,"")</f>
        <v>0</v>
      </c>
      <c r="AN27" s="60">
        <f>IF(D27=0,AN26+Variables!$B$30,"")</f>
        <v>0</v>
      </c>
      <c r="AO27" s="65">
        <f t="shared" si="13"/>
        <v>-1313.0706826967789</v>
      </c>
      <c r="AP27" s="75"/>
    </row>
    <row r="28" spans="2:42" ht="15" customHeight="1" x14ac:dyDescent="0.2">
      <c r="B28" s="74"/>
      <c r="C28" s="53">
        <f>IF(C27&lt;EDATE(Variables!B$31,Variables!B$32-1),EDATE(C27,1),"")</f>
        <v>46419</v>
      </c>
      <c r="D28" s="74">
        <f t="shared" si="0"/>
        <v>0</v>
      </c>
      <c r="E28" s="74">
        <f t="shared" si="1"/>
        <v>2027</v>
      </c>
      <c r="F28" s="13">
        <f>IF(D28=0,F27*Variables!$B$7,"")</f>
        <v>280826.50013834593</v>
      </c>
      <c r="G28" s="13">
        <f>IF(D28=0,G27*Variables!$B$7,"")</f>
        <v>3613.8822625289804</v>
      </c>
      <c r="H28" s="13">
        <f>IF(D28=0,H27*Variables!$B$7,"")</f>
        <v>154200.84575751054</v>
      </c>
      <c r="I28" s="14">
        <f>IFERROR((F28*Variables!$B$8),"")</f>
        <v>842479.50041503785</v>
      </c>
      <c r="J28" s="14">
        <f>IFERROR((G28*Variables!$B$9),"")</f>
        <v>7227.7645250579608</v>
      </c>
      <c r="K28" s="14">
        <f>IFERROR((H28*Variables!$B$10),"")</f>
        <v>1542008.4575751054</v>
      </c>
      <c r="L28" s="14">
        <f t="shared" si="2"/>
        <v>2391715.7225152012</v>
      </c>
      <c r="M28" s="75"/>
      <c r="N28" s="4"/>
      <c r="O28" s="60">
        <f t="shared" si="3"/>
        <v>13479.672006640605</v>
      </c>
      <c r="P28" s="60">
        <f t="shared" si="4"/>
        <v>86.733174300695538</v>
      </c>
      <c r="Q28" s="60">
        <f t="shared" si="5"/>
        <v>12336.067660600844</v>
      </c>
      <c r="R28" s="61">
        <f t="shared" si="6"/>
        <v>25902.472841542145</v>
      </c>
      <c r="S28" s="75"/>
      <c r="T28" s="4"/>
      <c r="U28" s="78">
        <f>IFERROR(U27+Variables!$B$15,"")</f>
        <v>0.18000000000000002</v>
      </c>
      <c r="V28" s="60">
        <f t="shared" si="7"/>
        <v>2426.3409611953093</v>
      </c>
      <c r="W28" s="60">
        <f t="shared" si="8"/>
        <v>15.611971374125199</v>
      </c>
      <c r="X28" s="60">
        <f t="shared" si="9"/>
        <v>2220.4921789081523</v>
      </c>
      <c r="Y28" s="61">
        <f t="shared" si="10"/>
        <v>4662.4451114775866</v>
      </c>
      <c r="Z28" s="75"/>
      <c r="AA28" s="4"/>
      <c r="AB28" s="60">
        <f>-Y28*Variables!$B$16</f>
        <v>-466.24451114775866</v>
      </c>
      <c r="AC28" s="60">
        <f>-SUM(Y28,AB28)*Variables!$B$17</f>
        <v>-314.71504502473709</v>
      </c>
      <c r="AD28" s="60">
        <f>-SUM(Y28,AB28)*Variables!$B$18</f>
        <v>-209.81003001649142</v>
      </c>
      <c r="AE28" s="60">
        <f t="shared" si="11"/>
        <v>-1049.0501500824571</v>
      </c>
      <c r="AF28" s="61">
        <f t="shared" si="12"/>
        <v>2622.6253752061425</v>
      </c>
      <c r="AG28" s="75"/>
      <c r="AH28" s="4"/>
      <c r="AI28" s="60">
        <v>0</v>
      </c>
      <c r="AJ28" s="60">
        <f>IF(D28=0,AJ27*Variables!$B$22,"")</f>
        <v>-3909.8901508837071</v>
      </c>
      <c r="AK28" s="60">
        <f>IF(D28=0,AK27*Variables!$B$24,"")</f>
        <v>0</v>
      </c>
      <c r="AL28" s="60">
        <f>IF(D28=0,AL27*Variables!$B$26,"")</f>
        <v>0</v>
      </c>
      <c r="AM28" s="60">
        <f>IF(D28=0,AM27*Variables!$B$28,"")</f>
        <v>0</v>
      </c>
      <c r="AN28" s="60">
        <f>IF(D28=0,AN27+Variables!$B$30,"")</f>
        <v>0</v>
      </c>
      <c r="AO28" s="65">
        <f t="shared" si="13"/>
        <v>-1287.2647756775646</v>
      </c>
      <c r="AP28" s="75"/>
    </row>
    <row r="29" spans="2:42" ht="15" customHeight="1" x14ac:dyDescent="0.2">
      <c r="B29" s="74"/>
      <c r="C29" s="53">
        <f>IF(C28&lt;EDATE(Variables!B$31,Variables!B$32-1),EDATE(C28,1),"")</f>
        <v>46447</v>
      </c>
      <c r="D29" s="74">
        <f t="shared" si="0"/>
        <v>0</v>
      </c>
      <c r="E29" s="74">
        <f t="shared" si="1"/>
        <v>2027</v>
      </c>
      <c r="F29" s="13">
        <f>IF(D29=0,F28*Variables!$B$7,"")</f>
        <v>282230.63263903762</v>
      </c>
      <c r="G29" s="13">
        <f>IF(D29=0,G28*Variables!$B$7,"")</f>
        <v>3631.9516738416251</v>
      </c>
      <c r="H29" s="13">
        <f>IF(D29=0,H28*Variables!$B$7,"")</f>
        <v>154971.84998629807</v>
      </c>
      <c r="I29" s="14">
        <f>IFERROR((F29*Variables!$B$8),"")</f>
        <v>846691.8979171128</v>
      </c>
      <c r="J29" s="14">
        <f>IFERROR((G29*Variables!$B$9),"")</f>
        <v>7263.9033476832501</v>
      </c>
      <c r="K29" s="14">
        <f>IFERROR((H29*Variables!$B$10),"")</f>
        <v>1549718.4998629806</v>
      </c>
      <c r="L29" s="14">
        <f t="shared" si="2"/>
        <v>2403674.3011277765</v>
      </c>
      <c r="M29" s="75"/>
      <c r="N29" s="4"/>
      <c r="O29" s="60">
        <f t="shared" si="3"/>
        <v>13547.070366673805</v>
      </c>
      <c r="P29" s="60">
        <f t="shared" si="4"/>
        <v>87.166840172199002</v>
      </c>
      <c r="Q29" s="60">
        <f t="shared" si="5"/>
        <v>12397.747998903844</v>
      </c>
      <c r="R29" s="61">
        <f t="shared" si="6"/>
        <v>26031.985205749847</v>
      </c>
      <c r="S29" s="75"/>
      <c r="T29" s="4"/>
      <c r="U29" s="78">
        <f>IFERROR(U28+Variables!$B$15,"")</f>
        <v>0.19000000000000003</v>
      </c>
      <c r="V29" s="60">
        <f t="shared" si="7"/>
        <v>2573.9433696680235</v>
      </c>
      <c r="W29" s="60">
        <f t="shared" si="8"/>
        <v>16.561699632717811</v>
      </c>
      <c r="X29" s="60">
        <f t="shared" si="9"/>
        <v>2355.5721197917305</v>
      </c>
      <c r="Y29" s="61">
        <f t="shared" si="10"/>
        <v>4946.0771890924716</v>
      </c>
      <c r="Z29" s="75"/>
      <c r="AA29" s="4"/>
      <c r="AB29" s="60">
        <f>-Y29*Variables!$B$16</f>
        <v>-494.60771890924718</v>
      </c>
      <c r="AC29" s="60">
        <f>-SUM(Y29,AB29)*Variables!$B$17</f>
        <v>-333.86021026374181</v>
      </c>
      <c r="AD29" s="60">
        <f>-SUM(Y29,AB29)*Variables!$B$18</f>
        <v>-222.5734735091612</v>
      </c>
      <c r="AE29" s="60">
        <f t="shared" si="11"/>
        <v>-1112.867367545806</v>
      </c>
      <c r="AF29" s="61">
        <f t="shared" si="12"/>
        <v>2782.1684188645154</v>
      </c>
      <c r="AG29" s="75"/>
      <c r="AH29" s="4"/>
      <c r="AI29" s="60">
        <v>0</v>
      </c>
      <c r="AJ29" s="60">
        <f>IF(D29=0,AJ28*Variables!$B$22,"")</f>
        <v>-4046.7363061646365</v>
      </c>
      <c r="AK29" s="60">
        <f>IF(D29=0,AK28*Variables!$B$24,"")</f>
        <v>0</v>
      </c>
      <c r="AL29" s="60">
        <f>IF(D29=0,AL28*Variables!$B$26,"")</f>
        <v>0</v>
      </c>
      <c r="AM29" s="60">
        <f>IF(D29=0,AM28*Variables!$B$28,"")</f>
        <v>0</v>
      </c>
      <c r="AN29" s="60">
        <f>IF(D29=0,AN28+Variables!$B$30,"")</f>
        <v>0</v>
      </c>
      <c r="AO29" s="65">
        <f t="shared" si="13"/>
        <v>-1264.5678873001211</v>
      </c>
      <c r="AP29" s="75"/>
    </row>
    <row r="30" spans="2:42" ht="15" customHeight="1" x14ac:dyDescent="0.2">
      <c r="B30" s="74"/>
      <c r="C30" s="53">
        <f>IF(C29&lt;EDATE(Variables!B$31,Variables!B$32-1),EDATE(C29,1),"")</f>
        <v>46478</v>
      </c>
      <c r="D30" s="74">
        <f t="shared" si="0"/>
        <v>0</v>
      </c>
      <c r="E30" s="74">
        <f t="shared" si="1"/>
        <v>2027</v>
      </c>
      <c r="F30" s="13">
        <f>IF(D30=0,F29*Variables!$B$7,"")</f>
        <v>283641.7858022328</v>
      </c>
      <c r="G30" s="13">
        <f>IF(D30=0,G29*Variables!$B$7,"")</f>
        <v>3650.1114322108328</v>
      </c>
      <c r="H30" s="13">
        <f>IF(D30=0,H29*Variables!$B$7,"")</f>
        <v>155746.70923622954</v>
      </c>
      <c r="I30" s="14">
        <f>IFERROR((F30*Variables!$B$8),"")</f>
        <v>850925.3574066984</v>
      </c>
      <c r="J30" s="14">
        <f>IFERROR((G30*Variables!$B$9),"")</f>
        <v>7300.2228644216657</v>
      </c>
      <c r="K30" s="14">
        <f>IFERROR((H30*Variables!$B$10),"")</f>
        <v>1557467.0923622954</v>
      </c>
      <c r="L30" s="14">
        <f t="shared" si="2"/>
        <v>2415692.6726334156</v>
      </c>
      <c r="M30" s="75"/>
      <c r="N30" s="4"/>
      <c r="O30" s="60">
        <f t="shared" si="3"/>
        <v>13614.805718507174</v>
      </c>
      <c r="P30" s="60">
        <f t="shared" si="4"/>
        <v>87.602674373059983</v>
      </c>
      <c r="Q30" s="60">
        <f t="shared" si="5"/>
        <v>12459.736738898362</v>
      </c>
      <c r="R30" s="61">
        <f t="shared" si="6"/>
        <v>26162.145131778598</v>
      </c>
      <c r="S30" s="75"/>
      <c r="T30" s="4"/>
      <c r="U30" s="78">
        <f>IFERROR(U29+Variables!$B$15,"")</f>
        <v>0.20000000000000004</v>
      </c>
      <c r="V30" s="60">
        <f t="shared" si="7"/>
        <v>2722.9611437014355</v>
      </c>
      <c r="W30" s="60">
        <f t="shared" si="8"/>
        <v>17.520534874612</v>
      </c>
      <c r="X30" s="60">
        <f t="shared" si="9"/>
        <v>2491.9473477796728</v>
      </c>
      <c r="Y30" s="61">
        <f t="shared" si="10"/>
        <v>5232.4290263557205</v>
      </c>
      <c r="Z30" s="75"/>
      <c r="AA30" s="4"/>
      <c r="AB30" s="60">
        <f>-Y30*Variables!$B$16</f>
        <v>-523.24290263557202</v>
      </c>
      <c r="AC30" s="60">
        <f>-SUM(Y30,AB30)*Variables!$B$17</f>
        <v>-353.1889592790111</v>
      </c>
      <c r="AD30" s="60">
        <f>-SUM(Y30,AB30)*Variables!$B$18</f>
        <v>-235.45930618600744</v>
      </c>
      <c r="AE30" s="60">
        <f t="shared" si="11"/>
        <v>-1177.2965309300371</v>
      </c>
      <c r="AF30" s="61">
        <f t="shared" si="12"/>
        <v>2943.2413273250927</v>
      </c>
      <c r="AG30" s="75"/>
      <c r="AH30" s="4"/>
      <c r="AI30" s="60">
        <v>0</v>
      </c>
      <c r="AJ30" s="60">
        <f>IF(D30=0,AJ29*Variables!$B$22,"")</f>
        <v>-4188.3720768803987</v>
      </c>
      <c r="AK30" s="60">
        <f>IF(D30=0,AK29*Variables!$B$24,"")</f>
        <v>0</v>
      </c>
      <c r="AL30" s="60">
        <f>IF(D30=0,AL29*Variables!$B$26,"")</f>
        <v>0</v>
      </c>
      <c r="AM30" s="60">
        <f>IF(D30=0,AM29*Variables!$B$28,"")</f>
        <v>0</v>
      </c>
      <c r="AN30" s="60">
        <f>IF(D30=0,AN29+Variables!$B$30,"")</f>
        <v>0</v>
      </c>
      <c r="AO30" s="65">
        <f t="shared" si="13"/>
        <v>-1245.130749555306</v>
      </c>
      <c r="AP30" s="75"/>
    </row>
    <row r="31" spans="2:42" ht="15" customHeight="1" x14ac:dyDescent="0.2">
      <c r="B31" s="74"/>
      <c r="C31" s="53">
        <f>IF(C30&lt;EDATE(Variables!B$31,Variables!B$32-1),EDATE(C30,1),"")</f>
        <v>46508</v>
      </c>
      <c r="D31" s="74">
        <f t="shared" si="0"/>
        <v>0</v>
      </c>
      <c r="E31" s="74">
        <f t="shared" si="1"/>
        <v>2027</v>
      </c>
      <c r="F31" s="13">
        <f>IF(D31=0,F30*Variables!$B$7,"")</f>
        <v>285059.99473124393</v>
      </c>
      <c r="G31" s="13">
        <f>IF(D31=0,G30*Variables!$B$7,"")</f>
        <v>3668.3619893718865</v>
      </c>
      <c r="H31" s="13">
        <f>IF(D31=0,H30*Variables!$B$7,"")</f>
        <v>156525.44278241068</v>
      </c>
      <c r="I31" s="14">
        <f>IFERROR((F31*Variables!$B$8),"")</f>
        <v>855179.9841937318</v>
      </c>
      <c r="J31" s="14">
        <f>IFERROR((G31*Variables!$B$9),"")</f>
        <v>7336.7239787437729</v>
      </c>
      <c r="K31" s="14">
        <f>IFERROR((H31*Variables!$B$10),"")</f>
        <v>1565254.4278241068</v>
      </c>
      <c r="L31" s="14">
        <f t="shared" si="2"/>
        <v>2427771.1359965825</v>
      </c>
      <c r="M31" s="75"/>
      <c r="N31" s="4"/>
      <c r="O31" s="60">
        <f t="shared" si="3"/>
        <v>13682.879747099709</v>
      </c>
      <c r="P31" s="60">
        <f t="shared" si="4"/>
        <v>88.040687744925279</v>
      </c>
      <c r="Q31" s="60">
        <f t="shared" si="5"/>
        <v>12522.035422592855</v>
      </c>
      <c r="R31" s="61">
        <f t="shared" si="6"/>
        <v>26292.95585743749</v>
      </c>
      <c r="S31" s="75"/>
      <c r="T31" s="4"/>
      <c r="U31" s="78">
        <f>IFERROR(U30+Variables!$B$15,"")</f>
        <v>0.21000000000000005</v>
      </c>
      <c r="V31" s="60">
        <f t="shared" si="7"/>
        <v>2873.4047468909394</v>
      </c>
      <c r="W31" s="60">
        <f t="shared" si="8"/>
        <v>18.488544426434313</v>
      </c>
      <c r="X31" s="60">
        <f t="shared" si="9"/>
        <v>2629.6274387445001</v>
      </c>
      <c r="Y31" s="61">
        <f t="shared" si="10"/>
        <v>5521.5207300618731</v>
      </c>
      <c r="Z31" s="75"/>
      <c r="AA31" s="4"/>
      <c r="AB31" s="60">
        <f>-Y31*Variables!$B$16</f>
        <v>-552.15207300618738</v>
      </c>
      <c r="AC31" s="60">
        <f>-SUM(Y31,AB31)*Variables!$B$17</f>
        <v>-372.7026492791764</v>
      </c>
      <c r="AD31" s="60">
        <f>-SUM(Y31,AB31)*Variables!$B$18</f>
        <v>-248.4684328527843</v>
      </c>
      <c r="AE31" s="60">
        <f t="shared" si="11"/>
        <v>-1242.3421642639214</v>
      </c>
      <c r="AF31" s="61">
        <f t="shared" si="12"/>
        <v>3105.8554106598035</v>
      </c>
      <c r="AG31" s="75"/>
      <c r="AH31" s="4"/>
      <c r="AI31" s="60">
        <v>0</v>
      </c>
      <c r="AJ31" s="60">
        <f>IF(D31=0,AJ30*Variables!$B$22,"")</f>
        <v>-4334.9650995712127</v>
      </c>
      <c r="AK31" s="60">
        <f>IF(D31=0,AK30*Variables!$B$24,"")</f>
        <v>0</v>
      </c>
      <c r="AL31" s="60">
        <f>IF(D31=0,AL30*Variables!$B$26,"")</f>
        <v>0</v>
      </c>
      <c r="AM31" s="60">
        <f>IF(D31=0,AM30*Variables!$B$28,"")</f>
        <v>0</v>
      </c>
      <c r="AN31" s="60">
        <f>IF(D31=0,AN30+Variables!$B$30,"")</f>
        <v>0</v>
      </c>
      <c r="AO31" s="65">
        <f t="shared" si="13"/>
        <v>-1229.1096889114092</v>
      </c>
      <c r="AP31" s="75"/>
    </row>
    <row r="32" spans="2:42" ht="15" customHeight="1" x14ac:dyDescent="0.2">
      <c r="B32" s="74"/>
      <c r="C32" s="53">
        <f>IF(C31&lt;EDATE(Variables!B$31,Variables!B$32-1),EDATE(C31,1),"")</f>
        <v>46539</v>
      </c>
      <c r="D32" s="74">
        <f t="shared" si="0"/>
        <v>0</v>
      </c>
      <c r="E32" s="74">
        <f t="shared" si="1"/>
        <v>2027</v>
      </c>
      <c r="F32" s="13">
        <f>IF(D32=0,F31*Variables!$B$7,"")</f>
        <v>286485.29470490012</v>
      </c>
      <c r="G32" s="13">
        <f>IF(D32=0,G31*Variables!$B$7,"")</f>
        <v>3686.7037993187455</v>
      </c>
      <c r="H32" s="13">
        <f>IF(D32=0,H31*Variables!$B$7,"")</f>
        <v>157308.06999632271</v>
      </c>
      <c r="I32" s="14">
        <f>IFERROR((F32*Variables!$B$8),"")</f>
        <v>859455.88411470037</v>
      </c>
      <c r="J32" s="14">
        <f>IFERROR((G32*Variables!$B$9),"")</f>
        <v>7373.407598637491</v>
      </c>
      <c r="K32" s="14">
        <f>IFERROR((H32*Variables!$B$10),"")</f>
        <v>1573080.6999632271</v>
      </c>
      <c r="L32" s="14">
        <f t="shared" si="2"/>
        <v>2439909.9916765653</v>
      </c>
      <c r="M32" s="75"/>
      <c r="N32" s="4"/>
      <c r="O32" s="60">
        <f t="shared" si="3"/>
        <v>13751.294145835205</v>
      </c>
      <c r="P32" s="60">
        <f t="shared" si="4"/>
        <v>88.480891183649888</v>
      </c>
      <c r="Q32" s="60">
        <f t="shared" si="5"/>
        <v>12584.645599705816</v>
      </c>
      <c r="R32" s="61">
        <f t="shared" si="6"/>
        <v>26424.420636724673</v>
      </c>
      <c r="S32" s="75"/>
      <c r="T32" s="4"/>
      <c r="U32" s="78">
        <f>IFERROR(U31+Variables!$B$15,"")</f>
        <v>0.22000000000000006</v>
      </c>
      <c r="V32" s="60">
        <f t="shared" si="7"/>
        <v>3025.2847120837459</v>
      </c>
      <c r="W32" s="60">
        <f t="shared" si="8"/>
        <v>19.46579606040298</v>
      </c>
      <c r="X32" s="60">
        <f t="shared" si="9"/>
        <v>2768.6220319352801</v>
      </c>
      <c r="Y32" s="61">
        <f t="shared" si="10"/>
        <v>5813.3725400794292</v>
      </c>
      <c r="Z32" s="75"/>
      <c r="AA32" s="4"/>
      <c r="AB32" s="60">
        <f>-Y32*Variables!$B$16</f>
        <v>-581.33725400794299</v>
      </c>
      <c r="AC32" s="60">
        <f>-SUM(Y32,AB32)*Variables!$B$17</f>
        <v>-392.40264645536149</v>
      </c>
      <c r="AD32" s="60">
        <f>-SUM(Y32,AB32)*Variables!$B$18</f>
        <v>-261.60176430357433</v>
      </c>
      <c r="AE32" s="60">
        <f t="shared" si="11"/>
        <v>-1308.0088215178716</v>
      </c>
      <c r="AF32" s="61">
        <f t="shared" si="12"/>
        <v>3270.0220537946789</v>
      </c>
      <c r="AG32" s="75"/>
      <c r="AH32" s="4"/>
      <c r="AI32" s="60">
        <v>0</v>
      </c>
      <c r="AJ32" s="60">
        <f>IF(D32=0,AJ31*Variables!$B$22,"")</f>
        <v>-4486.6888780562049</v>
      </c>
      <c r="AK32" s="60">
        <f>IF(D32=0,AK31*Variables!$B$24,"")</f>
        <v>0</v>
      </c>
      <c r="AL32" s="60">
        <f>IF(D32=0,AL31*Variables!$B$26,"")</f>
        <v>0</v>
      </c>
      <c r="AM32" s="60">
        <f>IF(D32=0,AM31*Variables!$B$28,"")</f>
        <v>0</v>
      </c>
      <c r="AN32" s="60">
        <f>IF(D32=0,AN31+Variables!$B$30,"")</f>
        <v>0</v>
      </c>
      <c r="AO32" s="65">
        <f t="shared" si="13"/>
        <v>-1216.666824261526</v>
      </c>
      <c r="AP32" s="75"/>
    </row>
    <row r="33" spans="2:42" ht="15" customHeight="1" x14ac:dyDescent="0.2">
      <c r="B33" s="74"/>
      <c r="C33" s="53">
        <f>IF(C32&lt;EDATE(Variables!B$31,Variables!B$32-1),EDATE(C32,1),"")</f>
        <v>46569</v>
      </c>
      <c r="D33" s="74">
        <f t="shared" si="0"/>
        <v>0</v>
      </c>
      <c r="E33" s="74">
        <f t="shared" si="1"/>
        <v>2027</v>
      </c>
      <c r="F33" s="13">
        <f>IF(D33=0,F32*Variables!$B$7,"")</f>
        <v>287917.7211784246</v>
      </c>
      <c r="G33" s="13">
        <f>IF(D33=0,G32*Variables!$B$7,"")</f>
        <v>3705.1373183153387</v>
      </c>
      <c r="H33" s="13">
        <f>IF(D33=0,H32*Variables!$B$7,"")</f>
        <v>158094.61034630431</v>
      </c>
      <c r="I33" s="14">
        <f>IFERROR((F33*Variables!$B$8),"")</f>
        <v>863753.16353527387</v>
      </c>
      <c r="J33" s="14">
        <f>IFERROR((G33*Variables!$B$9),"")</f>
        <v>7410.2746366306774</v>
      </c>
      <c r="K33" s="14">
        <f>IFERROR((H33*Variables!$B$10),"")</f>
        <v>1580946.103463043</v>
      </c>
      <c r="L33" s="14">
        <f t="shared" si="2"/>
        <v>2452109.5416349475</v>
      </c>
      <c r="M33" s="75"/>
      <c r="N33" s="4"/>
      <c r="O33" s="60">
        <f t="shared" si="3"/>
        <v>13820.050616564382</v>
      </c>
      <c r="P33" s="60">
        <f t="shared" si="4"/>
        <v>88.923295639568124</v>
      </c>
      <c r="Q33" s="60">
        <f t="shared" si="5"/>
        <v>12647.568827704345</v>
      </c>
      <c r="R33" s="61">
        <f t="shared" si="6"/>
        <v>26556.542739908295</v>
      </c>
      <c r="S33" s="75"/>
      <c r="T33" s="4"/>
      <c r="U33" s="78">
        <f>IFERROR(U32+Variables!$B$15,"")</f>
        <v>0.23000000000000007</v>
      </c>
      <c r="V33" s="60">
        <f t="shared" si="7"/>
        <v>3178.6116418098086</v>
      </c>
      <c r="W33" s="60">
        <f t="shared" si="8"/>
        <v>20.452357997100673</v>
      </c>
      <c r="X33" s="60">
        <f t="shared" si="9"/>
        <v>2908.9408303720002</v>
      </c>
      <c r="Y33" s="61">
        <f t="shared" si="10"/>
        <v>6108.0048301789093</v>
      </c>
      <c r="Z33" s="75"/>
      <c r="AA33" s="4"/>
      <c r="AB33" s="60">
        <f>-Y33*Variables!$B$16</f>
        <v>-610.800483017891</v>
      </c>
      <c r="AC33" s="60">
        <f>-SUM(Y33,AB33)*Variables!$B$17</f>
        <v>-412.2903260370764</v>
      </c>
      <c r="AD33" s="60">
        <f>-SUM(Y33,AB33)*Variables!$B$18</f>
        <v>-274.86021735805093</v>
      </c>
      <c r="AE33" s="60">
        <f t="shared" si="11"/>
        <v>-1374.3010867902547</v>
      </c>
      <c r="AF33" s="61">
        <f t="shared" si="12"/>
        <v>3435.7527169756363</v>
      </c>
      <c r="AG33" s="75"/>
      <c r="AH33" s="4"/>
      <c r="AI33" s="60">
        <v>0</v>
      </c>
      <c r="AJ33" s="60">
        <f>IF(D33=0,AJ32*Variables!$B$22,"")</f>
        <v>-4643.7229887881713</v>
      </c>
      <c r="AK33" s="60">
        <f>IF(D33=0,AK32*Variables!$B$24,"")</f>
        <v>0</v>
      </c>
      <c r="AL33" s="60">
        <f>IF(D33=0,AL32*Variables!$B$26,"")</f>
        <v>0</v>
      </c>
      <c r="AM33" s="60">
        <f>IF(D33=0,AM32*Variables!$B$28,"")</f>
        <v>0</v>
      </c>
      <c r="AN33" s="60">
        <f>IF(D33=0,AN32+Variables!$B$30,"")</f>
        <v>0</v>
      </c>
      <c r="AO33" s="65">
        <f t="shared" si="13"/>
        <v>-1207.970271812535</v>
      </c>
      <c r="AP33" s="75"/>
    </row>
    <row r="34" spans="2:42" ht="15" customHeight="1" x14ac:dyDescent="0.2">
      <c r="B34" s="74"/>
      <c r="C34" s="53">
        <f>IF(C33&lt;EDATE(Variables!B$31,Variables!B$32-1),EDATE(C33,1),"")</f>
        <v>46600</v>
      </c>
      <c r="D34" s="74">
        <f t="shared" si="0"/>
        <v>0</v>
      </c>
      <c r="E34" s="74">
        <f t="shared" si="1"/>
        <v>2027</v>
      </c>
      <c r="F34" s="13">
        <f>IF(D34=0,F33*Variables!$B$7,"")</f>
        <v>289357.30978431669</v>
      </c>
      <c r="G34" s="13">
        <f>IF(D34=0,G33*Variables!$B$7,"")</f>
        <v>3723.6630049069149</v>
      </c>
      <c r="H34" s="13">
        <f>IF(D34=0,H33*Variables!$B$7,"")</f>
        <v>158885.08339803581</v>
      </c>
      <c r="I34" s="14">
        <f>IFERROR((F34*Variables!$B$8),"")</f>
        <v>868071.92935295007</v>
      </c>
      <c r="J34" s="14">
        <f>IFERROR((G34*Variables!$B$9),"")</f>
        <v>7447.3260098138298</v>
      </c>
      <c r="K34" s="14">
        <f>IFERROR((H34*Variables!$B$10),"")</f>
        <v>1588850.8339803582</v>
      </c>
      <c r="L34" s="14">
        <f t="shared" si="2"/>
        <v>2464370.0893431222</v>
      </c>
      <c r="M34" s="75"/>
      <c r="N34" s="4"/>
      <c r="O34" s="60">
        <f t="shared" si="3"/>
        <v>13889.150869647201</v>
      </c>
      <c r="P34" s="60">
        <f t="shared" si="4"/>
        <v>89.367912117765968</v>
      </c>
      <c r="Q34" s="60">
        <f t="shared" si="5"/>
        <v>12710.806671842865</v>
      </c>
      <c r="R34" s="61">
        <f t="shared" si="6"/>
        <v>26689.325453607831</v>
      </c>
      <c r="S34" s="75"/>
      <c r="T34" s="4"/>
      <c r="U34" s="78">
        <f>IFERROR(U33+Variables!$B$15,"")</f>
        <v>0.24000000000000007</v>
      </c>
      <c r="V34" s="60">
        <f t="shared" si="7"/>
        <v>3333.3962087153291</v>
      </c>
      <c r="W34" s="60">
        <f t="shared" si="8"/>
        <v>21.44829890826384</v>
      </c>
      <c r="X34" s="60">
        <f t="shared" si="9"/>
        <v>3050.5936012422885</v>
      </c>
      <c r="Y34" s="61">
        <f t="shared" si="10"/>
        <v>6405.4381088658811</v>
      </c>
      <c r="Z34" s="75"/>
      <c r="AA34" s="4"/>
      <c r="AB34" s="60">
        <f>-Y34*Variables!$B$16</f>
        <v>-640.54381088658818</v>
      </c>
      <c r="AC34" s="60">
        <f>-SUM(Y34,AB34)*Variables!$B$17</f>
        <v>-432.36707234844692</v>
      </c>
      <c r="AD34" s="60">
        <f>-SUM(Y34,AB34)*Variables!$B$18</f>
        <v>-288.24471489896467</v>
      </c>
      <c r="AE34" s="60">
        <f t="shared" si="11"/>
        <v>-1441.2235744948232</v>
      </c>
      <c r="AF34" s="61">
        <f t="shared" si="12"/>
        <v>3603.0589362370583</v>
      </c>
      <c r="AG34" s="75"/>
      <c r="AH34" s="4"/>
      <c r="AI34" s="60">
        <v>0</v>
      </c>
      <c r="AJ34" s="60">
        <f>IF(D34=0,AJ33*Variables!$B$22,"")</f>
        <v>-4806.2532933957573</v>
      </c>
      <c r="AK34" s="60">
        <f>IF(D34=0,AK33*Variables!$B$24,"")</f>
        <v>0</v>
      </c>
      <c r="AL34" s="60">
        <f>IF(D34=0,AL33*Variables!$B$26,"")</f>
        <v>0</v>
      </c>
      <c r="AM34" s="60">
        <f>IF(D34=0,AM33*Variables!$B$28,"")</f>
        <v>0</v>
      </c>
      <c r="AN34" s="60">
        <f>IF(D34=0,AN33+Variables!$B$30,"")</f>
        <v>0</v>
      </c>
      <c r="AO34" s="65">
        <f t="shared" si="13"/>
        <v>-1203.1943571586989</v>
      </c>
      <c r="AP34" s="75"/>
    </row>
    <row r="35" spans="2:42" ht="15" customHeight="1" x14ac:dyDescent="0.2">
      <c r="B35" s="74"/>
      <c r="C35" s="53">
        <f>IF(C34&lt;EDATE(Variables!B$31,Variables!B$32-1),EDATE(C34,1),"")</f>
        <v>46631</v>
      </c>
      <c r="D35" s="74">
        <f t="shared" si="0"/>
        <v>0</v>
      </c>
      <c r="E35" s="74">
        <f t="shared" si="1"/>
        <v>2027</v>
      </c>
      <c r="F35" s="13">
        <f>IF(D35=0,F34*Variables!$B$7,"")</f>
        <v>290804.09633323824</v>
      </c>
      <c r="G35" s="13">
        <f>IF(D35=0,G34*Variables!$B$7,"")</f>
        <v>3742.2813199314492</v>
      </c>
      <c r="H35" s="13">
        <f>IF(D35=0,H34*Variables!$B$7,"")</f>
        <v>159679.50881502597</v>
      </c>
      <c r="I35" s="14">
        <f>IFERROR((F35*Variables!$B$8),"")</f>
        <v>872412.28899971466</v>
      </c>
      <c r="J35" s="14">
        <f>IFERROR((G35*Variables!$B$9),"")</f>
        <v>7484.5626398628983</v>
      </c>
      <c r="K35" s="14">
        <f>IFERROR((H35*Variables!$B$10),"")</f>
        <v>1596795.0881502596</v>
      </c>
      <c r="L35" s="14">
        <f t="shared" si="2"/>
        <v>2476691.9397898372</v>
      </c>
      <c r="M35" s="75"/>
      <c r="N35" s="4"/>
      <c r="O35" s="60">
        <f t="shared" si="3"/>
        <v>13958.596623995434</v>
      </c>
      <c r="P35" s="60">
        <f t="shared" si="4"/>
        <v>89.814751678354781</v>
      </c>
      <c r="Q35" s="60">
        <f t="shared" si="5"/>
        <v>12774.360705202076</v>
      </c>
      <c r="R35" s="61">
        <f t="shared" si="6"/>
        <v>26822.772080875868</v>
      </c>
      <c r="S35" s="75"/>
      <c r="T35" s="4"/>
      <c r="U35" s="78">
        <f>IFERROR(U34+Variables!$B$15,"")</f>
        <v>0.25000000000000006</v>
      </c>
      <c r="V35" s="60">
        <f t="shared" si="7"/>
        <v>3489.6491559988594</v>
      </c>
      <c r="W35" s="60">
        <f t="shared" si="8"/>
        <v>22.453687919588699</v>
      </c>
      <c r="X35" s="60">
        <f t="shared" si="9"/>
        <v>3193.5901763005199</v>
      </c>
      <c r="Y35" s="61">
        <f t="shared" si="10"/>
        <v>6705.6930202189687</v>
      </c>
      <c r="Z35" s="75"/>
      <c r="AA35" s="4"/>
      <c r="AB35" s="60">
        <f>-Y35*Variables!$B$16</f>
        <v>-670.56930202189687</v>
      </c>
      <c r="AC35" s="60">
        <f>-SUM(Y35,AB35)*Variables!$B$17</f>
        <v>-452.63427886478036</v>
      </c>
      <c r="AD35" s="60">
        <f>-SUM(Y35,AB35)*Variables!$B$18</f>
        <v>-301.75618590985363</v>
      </c>
      <c r="AE35" s="60">
        <f t="shared" si="11"/>
        <v>-1508.780929549268</v>
      </c>
      <c r="AF35" s="61">
        <f t="shared" si="12"/>
        <v>3771.9523238731699</v>
      </c>
      <c r="AG35" s="75"/>
      <c r="AH35" s="4"/>
      <c r="AI35" s="60">
        <v>0</v>
      </c>
      <c r="AJ35" s="60">
        <f>IF(D35=0,AJ34*Variables!$B$22,"")</f>
        <v>-4974.4721586646083</v>
      </c>
      <c r="AK35" s="60">
        <f>IF(D35=0,AK34*Variables!$B$24,"")</f>
        <v>0</v>
      </c>
      <c r="AL35" s="60">
        <f>IF(D35=0,AL34*Variables!$B$26,"")</f>
        <v>0</v>
      </c>
      <c r="AM35" s="60">
        <f>IF(D35=0,AM34*Variables!$B$28,"")</f>
        <v>0</v>
      </c>
      <c r="AN35" s="60">
        <f>IF(D35=0,AN34+Variables!$B$30,"")</f>
        <v>0</v>
      </c>
      <c r="AO35" s="65">
        <f t="shared" si="13"/>
        <v>-1202.5198347914384</v>
      </c>
      <c r="AP35" s="75"/>
    </row>
    <row r="36" spans="2:42" ht="15" customHeight="1" x14ac:dyDescent="0.2">
      <c r="B36" s="74"/>
      <c r="C36" s="53">
        <f>IF(C35&lt;EDATE(Variables!B$31,Variables!B$32-1),EDATE(C35,1),"")</f>
        <v>46661</v>
      </c>
      <c r="D36" s="74">
        <f t="shared" si="0"/>
        <v>0</v>
      </c>
      <c r="E36" s="74">
        <f t="shared" si="1"/>
        <v>2027</v>
      </c>
      <c r="F36" s="13">
        <f>IF(D36=0,F35*Variables!$B$7,"")</f>
        <v>292258.11681490438</v>
      </c>
      <c r="G36" s="13">
        <f>IF(D36=0,G35*Variables!$B$7,"")</f>
        <v>3760.9927265311062</v>
      </c>
      <c r="H36" s="13">
        <f>IF(D36=0,H35*Variables!$B$7,"")</f>
        <v>160477.90635910109</v>
      </c>
      <c r="I36" s="14">
        <f>IFERROR((F36*Variables!$B$8),"")</f>
        <v>876774.35044471314</v>
      </c>
      <c r="J36" s="14">
        <f>IFERROR((G36*Variables!$B$9),"")</f>
        <v>7521.9854530622124</v>
      </c>
      <c r="K36" s="14">
        <f>IFERROR((H36*Variables!$B$10),"")</f>
        <v>1604779.0635910109</v>
      </c>
      <c r="L36" s="14">
        <f t="shared" si="2"/>
        <v>2489075.3994887862</v>
      </c>
      <c r="M36" s="75"/>
      <c r="N36" s="4"/>
      <c r="O36" s="60">
        <f t="shared" si="3"/>
        <v>14028.38960711541</v>
      </c>
      <c r="P36" s="60">
        <f t="shared" si="4"/>
        <v>90.263825436746544</v>
      </c>
      <c r="Q36" s="60">
        <f t="shared" si="5"/>
        <v>12838.232508728088</v>
      </c>
      <c r="R36" s="61">
        <f t="shared" si="6"/>
        <v>26956.885941280245</v>
      </c>
      <c r="S36" s="75"/>
      <c r="T36" s="4"/>
      <c r="U36" s="78">
        <f>IFERROR(U35+Variables!$B$15,"")</f>
        <v>0.26000000000000006</v>
      </c>
      <c r="V36" s="60">
        <f t="shared" si="7"/>
        <v>3647.3812978500077</v>
      </c>
      <c r="W36" s="60">
        <f t="shared" si="8"/>
        <v>23.468594613554107</v>
      </c>
      <c r="X36" s="60">
        <f t="shared" si="9"/>
        <v>3337.9404522693035</v>
      </c>
      <c r="Y36" s="61">
        <f t="shared" si="10"/>
        <v>7008.7903447328654</v>
      </c>
      <c r="Z36" s="75"/>
      <c r="AA36" s="4"/>
      <c r="AB36" s="60">
        <f>-Y36*Variables!$B$16</f>
        <v>-700.87903447328654</v>
      </c>
      <c r="AC36" s="60">
        <f>-SUM(Y36,AB36)*Variables!$B$17</f>
        <v>-473.09334826946838</v>
      </c>
      <c r="AD36" s="60">
        <f>-SUM(Y36,AB36)*Variables!$B$18</f>
        <v>-315.39556551297892</v>
      </c>
      <c r="AE36" s="60">
        <f t="shared" si="11"/>
        <v>-1576.9778275648946</v>
      </c>
      <c r="AF36" s="61">
        <f t="shared" si="12"/>
        <v>3942.4445689122367</v>
      </c>
      <c r="AG36" s="75"/>
      <c r="AH36" s="4"/>
      <c r="AI36" s="60">
        <v>0</v>
      </c>
      <c r="AJ36" s="60">
        <f>IF(D36=0,AJ35*Variables!$B$22,"")</f>
        <v>-5148.5786842178695</v>
      </c>
      <c r="AK36" s="60">
        <f>IF(D36=0,AK35*Variables!$B$24,"")</f>
        <v>0</v>
      </c>
      <c r="AL36" s="60">
        <f>IF(D36=0,AL35*Variables!$B$26,"")</f>
        <v>0</v>
      </c>
      <c r="AM36" s="60">
        <f>IF(D36=0,AM35*Variables!$B$28,"")</f>
        <v>0</v>
      </c>
      <c r="AN36" s="60">
        <f>IF(D36=0,AN35+Variables!$B$30,"")</f>
        <v>0</v>
      </c>
      <c r="AO36" s="65">
        <f t="shared" si="13"/>
        <v>-1206.1341153056328</v>
      </c>
      <c r="AP36" s="75"/>
    </row>
    <row r="37" spans="2:42" ht="15" customHeight="1" x14ac:dyDescent="0.2">
      <c r="B37" s="74"/>
      <c r="C37" s="53">
        <f>IF(C36&lt;EDATE(Variables!B$31,Variables!B$32-1),EDATE(C36,1),"")</f>
        <v>46692</v>
      </c>
      <c r="D37" s="74">
        <f t="shared" si="0"/>
        <v>0</v>
      </c>
      <c r="E37" s="74">
        <f t="shared" si="1"/>
        <v>2027</v>
      </c>
      <c r="F37" s="13">
        <f>IF(D37=0,F36*Variables!$B$7,"")</f>
        <v>293719.40739897889</v>
      </c>
      <c r="G37" s="13">
        <f>IF(D37=0,G36*Variables!$B$7,"")</f>
        <v>3779.7976901637612</v>
      </c>
      <c r="H37" s="13">
        <f>IF(D37=0,H36*Variables!$B$7,"")</f>
        <v>161280.29589089658</v>
      </c>
      <c r="I37" s="14">
        <f>IFERROR((F37*Variables!$B$8),"")</f>
        <v>881158.22219693661</v>
      </c>
      <c r="J37" s="14">
        <f>IFERROR((G37*Variables!$B$9),"")</f>
        <v>7559.5953803275224</v>
      </c>
      <c r="K37" s="14">
        <f>IFERROR((H37*Variables!$B$10),"")</f>
        <v>1612802.9589089658</v>
      </c>
      <c r="L37" s="14">
        <f t="shared" si="2"/>
        <v>2501520.7764862301</v>
      </c>
      <c r="M37" s="75"/>
      <c r="N37" s="4"/>
      <c r="O37" s="60">
        <f t="shared" si="3"/>
        <v>14098.531555150987</v>
      </c>
      <c r="P37" s="60">
        <f t="shared" si="4"/>
        <v>90.715144563930266</v>
      </c>
      <c r="Q37" s="60">
        <f t="shared" si="5"/>
        <v>12902.423671271727</v>
      </c>
      <c r="R37" s="61">
        <f t="shared" si="6"/>
        <v>27091.670370986642</v>
      </c>
      <c r="S37" s="75"/>
      <c r="T37" s="4"/>
      <c r="U37" s="78">
        <f>IFERROR(U36+Variables!$B$15,"")</f>
        <v>0.27000000000000007</v>
      </c>
      <c r="V37" s="60">
        <f t="shared" si="7"/>
        <v>3806.6035198907675</v>
      </c>
      <c r="W37" s="60">
        <f t="shared" si="8"/>
        <v>24.493089032261178</v>
      </c>
      <c r="X37" s="60">
        <f t="shared" si="9"/>
        <v>3483.6543912433672</v>
      </c>
      <c r="Y37" s="61">
        <f t="shared" si="10"/>
        <v>7314.7510001663959</v>
      </c>
      <c r="Z37" s="75"/>
      <c r="AA37" s="4"/>
      <c r="AB37" s="60">
        <f>-Y37*Variables!$B$16</f>
        <v>-731.47510001663966</v>
      </c>
      <c r="AC37" s="60">
        <f>-SUM(Y37,AB37)*Variables!$B$17</f>
        <v>-493.74569251123171</v>
      </c>
      <c r="AD37" s="60">
        <f>-SUM(Y37,AB37)*Variables!$B$18</f>
        <v>-329.16379500748781</v>
      </c>
      <c r="AE37" s="60">
        <f t="shared" si="11"/>
        <v>-1645.818975037439</v>
      </c>
      <c r="AF37" s="61">
        <f t="shared" si="12"/>
        <v>4114.5474375935974</v>
      </c>
      <c r="AG37" s="75"/>
      <c r="AH37" s="4"/>
      <c r="AI37" s="60">
        <v>0</v>
      </c>
      <c r="AJ37" s="60">
        <f>IF(D37=0,AJ36*Variables!$B$22,"")</f>
        <v>-5328.7789381654948</v>
      </c>
      <c r="AK37" s="60">
        <f>IF(D37=0,AK36*Variables!$B$24,"")</f>
        <v>0</v>
      </c>
      <c r="AL37" s="60">
        <f>IF(D37=0,AL36*Variables!$B$26,"")</f>
        <v>0</v>
      </c>
      <c r="AM37" s="60">
        <f>IF(D37=0,AM36*Variables!$B$28,"")</f>
        <v>0</v>
      </c>
      <c r="AN37" s="60">
        <f>IF(D37=0,AN36+Variables!$B$30,"")</f>
        <v>0</v>
      </c>
      <c r="AO37" s="65">
        <f t="shared" si="13"/>
        <v>-1214.2315005718974</v>
      </c>
      <c r="AP37" s="75"/>
    </row>
    <row r="38" spans="2:42" ht="15" customHeight="1" x14ac:dyDescent="0.2">
      <c r="B38" s="74"/>
      <c r="C38" s="53">
        <f>IF(C37&lt;EDATE(Variables!B$31,Variables!B$32-1),EDATE(C37,1),"")</f>
        <v>46722</v>
      </c>
      <c r="D38" s="74">
        <f t="shared" si="0"/>
        <v>0</v>
      </c>
      <c r="E38" s="74">
        <f t="shared" si="1"/>
        <v>2027</v>
      </c>
      <c r="F38" s="13">
        <f>IF(D38=0,F37*Variables!$B$7,"")</f>
        <v>295188.00443597377</v>
      </c>
      <c r="G38" s="13">
        <f>IF(D38=0,G37*Variables!$B$7,"")</f>
        <v>3798.6966786145795</v>
      </c>
      <c r="H38" s="13">
        <f>IF(D38=0,H37*Variables!$B$7,"")</f>
        <v>162086.69737035106</v>
      </c>
      <c r="I38" s="14">
        <f>IFERROR((F38*Variables!$B$8),"")</f>
        <v>885564.01330792136</v>
      </c>
      <c r="J38" s="14">
        <f>IFERROR((G38*Variables!$B$9),"")</f>
        <v>7597.3933572291589</v>
      </c>
      <c r="K38" s="14">
        <f>IFERROR((H38*Variables!$B$10),"")</f>
        <v>1620866.9737035106</v>
      </c>
      <c r="L38" s="14">
        <f t="shared" si="2"/>
        <v>2514028.3803686611</v>
      </c>
      <c r="M38" s="75"/>
      <c r="N38" s="4"/>
      <c r="O38" s="60">
        <f t="shared" si="3"/>
        <v>14169.024212926741</v>
      </c>
      <c r="P38" s="60">
        <f t="shared" si="4"/>
        <v>91.168720286749902</v>
      </c>
      <c r="Q38" s="60">
        <f t="shared" si="5"/>
        <v>12966.935789628085</v>
      </c>
      <c r="R38" s="61">
        <f t="shared" si="6"/>
        <v>27227.128722841575</v>
      </c>
      <c r="S38" s="75"/>
      <c r="T38" s="4"/>
      <c r="U38" s="78">
        <f>IFERROR(U37+Variables!$B$15,"")</f>
        <v>0.28000000000000008</v>
      </c>
      <c r="V38" s="60">
        <f t="shared" si="7"/>
        <v>3967.3267796194887</v>
      </c>
      <c r="W38" s="60">
        <f t="shared" si="8"/>
        <v>25.527241680289979</v>
      </c>
      <c r="X38" s="60">
        <f t="shared" si="9"/>
        <v>3630.7420210958649</v>
      </c>
      <c r="Y38" s="61">
        <f t="shared" si="10"/>
        <v>7623.596042395644</v>
      </c>
      <c r="Z38" s="75"/>
      <c r="AA38" s="4"/>
      <c r="AB38" s="60">
        <f>-Y38*Variables!$B$16</f>
        <v>-762.35960423956442</v>
      </c>
      <c r="AC38" s="60">
        <f>-SUM(Y38,AB38)*Variables!$B$17</f>
        <v>-514.59273286170594</v>
      </c>
      <c r="AD38" s="60">
        <f>-SUM(Y38,AB38)*Variables!$B$18</f>
        <v>-343.06182190780396</v>
      </c>
      <c r="AE38" s="60">
        <f t="shared" si="11"/>
        <v>-1715.3091095390198</v>
      </c>
      <c r="AF38" s="61">
        <f t="shared" si="12"/>
        <v>4288.2727738475496</v>
      </c>
      <c r="AG38" s="75"/>
      <c r="AH38" s="4"/>
      <c r="AI38" s="60">
        <v>0</v>
      </c>
      <c r="AJ38" s="60">
        <f>IF(D38=0,AJ37*Variables!$B$22,"")</f>
        <v>-5515.2862010012868</v>
      </c>
      <c r="AK38" s="60">
        <f>IF(D38=0,AK37*Variables!$B$24,"")</f>
        <v>0</v>
      </c>
      <c r="AL38" s="60">
        <f>IF(D38=0,AL37*Variables!$B$26,"")</f>
        <v>0</v>
      </c>
      <c r="AM38" s="60">
        <f>IF(D38=0,AM37*Variables!$B$28,"")</f>
        <v>0</v>
      </c>
      <c r="AN38" s="60">
        <f>IF(D38=0,AN37+Variables!$B$30,"")</f>
        <v>0</v>
      </c>
      <c r="AO38" s="65">
        <f t="shared" si="13"/>
        <v>-1227.0134271537372</v>
      </c>
      <c r="AP38" s="75"/>
    </row>
    <row r="39" spans="2:42" ht="15" customHeight="1" x14ac:dyDescent="0.2">
      <c r="B39" s="74"/>
      <c r="C39" s="53">
        <f>IF(C38&lt;EDATE(Variables!B$31,Variables!B$32-1),EDATE(C38,1),"")</f>
        <v>46753</v>
      </c>
      <c r="D39" s="74">
        <f t="shared" si="0"/>
        <v>0</v>
      </c>
      <c r="E39" s="74">
        <f t="shared" si="1"/>
        <v>2028</v>
      </c>
      <c r="F39" s="13">
        <f>IF(D39=0,F38*Variables!$B$7,"")</f>
        <v>296663.94445815362</v>
      </c>
      <c r="G39" s="13">
        <f>IF(D39=0,G38*Variables!$B$7,"")</f>
        <v>3817.6901620076519</v>
      </c>
      <c r="H39" s="13">
        <f>IF(D39=0,H38*Variables!$B$7,"")</f>
        <v>162897.13085720281</v>
      </c>
      <c r="I39" s="14">
        <f>IFERROR((F39*Variables!$B$8),"")</f>
        <v>889991.83337446093</v>
      </c>
      <c r="J39" s="14">
        <f>IFERROR((G39*Variables!$B$9),"")</f>
        <v>7635.3803240153038</v>
      </c>
      <c r="K39" s="14">
        <f>IFERROR((H39*Variables!$B$10),"")</f>
        <v>1628971.3085720281</v>
      </c>
      <c r="L39" s="14">
        <f t="shared" si="2"/>
        <v>2526598.5222705044</v>
      </c>
      <c r="M39" s="75"/>
      <c r="N39" s="4"/>
      <c r="O39" s="60">
        <f t="shared" si="3"/>
        <v>14239.869333991375</v>
      </c>
      <c r="P39" s="60">
        <f t="shared" si="4"/>
        <v>91.624563888183644</v>
      </c>
      <c r="Q39" s="60">
        <f t="shared" si="5"/>
        <v>13031.770468576224</v>
      </c>
      <c r="R39" s="61">
        <f t="shared" si="6"/>
        <v>27363.264366455784</v>
      </c>
      <c r="S39" s="75"/>
      <c r="T39" s="4"/>
      <c r="U39" s="78">
        <f>IFERROR(U38+Variables!$B$15,"")</f>
        <v>0.29000000000000009</v>
      </c>
      <c r="V39" s="60">
        <f t="shared" si="7"/>
        <v>4129.5621068575001</v>
      </c>
      <c r="W39" s="60">
        <f t="shared" si="8"/>
        <v>26.571123527573267</v>
      </c>
      <c r="X39" s="60">
        <f t="shared" si="9"/>
        <v>3779.2134358871062</v>
      </c>
      <c r="Y39" s="61">
        <f t="shared" si="10"/>
        <v>7935.3466662721794</v>
      </c>
      <c r="Z39" s="75"/>
      <c r="AA39" s="4"/>
      <c r="AB39" s="60">
        <f>-Y39*Variables!$B$16</f>
        <v>-793.53466662721803</v>
      </c>
      <c r="AC39" s="60">
        <f>-SUM(Y39,AB39)*Variables!$B$17</f>
        <v>-535.63589997337203</v>
      </c>
      <c r="AD39" s="60">
        <f>-SUM(Y39,AB39)*Variables!$B$18</f>
        <v>-357.09059998224808</v>
      </c>
      <c r="AE39" s="60">
        <f t="shared" si="11"/>
        <v>-1785.4529999112403</v>
      </c>
      <c r="AF39" s="61">
        <f t="shared" si="12"/>
        <v>4463.6324997781012</v>
      </c>
      <c r="AG39" s="75"/>
      <c r="AH39" s="4"/>
      <c r="AI39" s="60">
        <v>0</v>
      </c>
      <c r="AJ39" s="60">
        <f>IF(D39=0,AJ38*Variables!$B$22,"")</f>
        <v>-5708.3212180363316</v>
      </c>
      <c r="AK39" s="60">
        <f>IF(D39=0,AK38*Variables!$B$24,"")</f>
        <v>0</v>
      </c>
      <c r="AL39" s="60">
        <f>IF(D39=0,AL38*Variables!$B$26,"")</f>
        <v>0</v>
      </c>
      <c r="AM39" s="60">
        <f>IF(D39=0,AM38*Variables!$B$28,"")</f>
        <v>0</v>
      </c>
      <c r="AN39" s="60">
        <f>IF(D39=0,AN38+Variables!$B$30,"")</f>
        <v>0</v>
      </c>
      <c r="AO39" s="65">
        <f t="shared" si="13"/>
        <v>-1244.6887182582304</v>
      </c>
      <c r="AP39" s="75"/>
    </row>
    <row r="40" spans="2:42" ht="15" customHeight="1" x14ac:dyDescent="0.2">
      <c r="B40" s="74"/>
      <c r="C40" s="53">
        <f>IF(C39&lt;EDATE(Variables!B$31,Variables!B$32-1),EDATE(C39,1),"")</f>
        <v>46784</v>
      </c>
      <c r="D40" s="74">
        <f t="shared" si="0"/>
        <v>0</v>
      </c>
      <c r="E40" s="74">
        <f t="shared" si="1"/>
        <v>2028</v>
      </c>
      <c r="F40" s="13">
        <f>IF(D40=0,F39*Variables!$B$7,"")</f>
        <v>298147.26418044436</v>
      </c>
      <c r="G40" s="13">
        <f>IF(D40=0,G39*Variables!$B$7,"")</f>
        <v>3836.7786128176899</v>
      </c>
      <c r="H40" s="13">
        <f>IF(D40=0,H39*Variables!$B$7,"")</f>
        <v>163711.6165114888</v>
      </c>
      <c r="I40" s="14">
        <f>IFERROR((F40*Variables!$B$8),"")</f>
        <v>894441.79254133301</v>
      </c>
      <c r="J40" s="14">
        <f>IFERROR((G40*Variables!$B$9),"")</f>
        <v>7673.5572256353798</v>
      </c>
      <c r="K40" s="14">
        <f>IFERROR((H40*Variables!$B$10),"")</f>
        <v>1637116.165114888</v>
      </c>
      <c r="L40" s="14">
        <f t="shared" si="2"/>
        <v>2539231.5148818563</v>
      </c>
      <c r="M40" s="75"/>
      <c r="N40" s="4"/>
      <c r="O40" s="60">
        <f t="shared" si="3"/>
        <v>14311.068680661328</v>
      </c>
      <c r="P40" s="60">
        <f t="shared" si="4"/>
        <v>92.082686707624561</v>
      </c>
      <c r="Q40" s="60">
        <f t="shared" si="5"/>
        <v>13096.929320919104</v>
      </c>
      <c r="R40" s="61">
        <f t="shared" si="6"/>
        <v>27500.080688288057</v>
      </c>
      <c r="S40" s="75"/>
      <c r="T40" s="4"/>
      <c r="U40" s="78">
        <f>IFERROR(U39+Variables!$B$15,"")</f>
        <v>0.3000000000000001</v>
      </c>
      <c r="V40" s="60">
        <f t="shared" si="7"/>
        <v>4293.3206041984004</v>
      </c>
      <c r="W40" s="60">
        <f t="shared" si="8"/>
        <v>27.624806012287376</v>
      </c>
      <c r="X40" s="60">
        <f t="shared" si="9"/>
        <v>3929.0787962757322</v>
      </c>
      <c r="Y40" s="61">
        <f t="shared" si="10"/>
        <v>8250.0242064864196</v>
      </c>
      <c r="Z40" s="75"/>
      <c r="AA40" s="4"/>
      <c r="AB40" s="60">
        <f>-Y40*Variables!$B$16</f>
        <v>-825.00242064864199</v>
      </c>
      <c r="AC40" s="60">
        <f>-SUM(Y40,AB40)*Variables!$B$17</f>
        <v>-556.87663393783328</v>
      </c>
      <c r="AD40" s="60">
        <f>-SUM(Y40,AB40)*Variables!$B$18</f>
        <v>-371.25108929188889</v>
      </c>
      <c r="AE40" s="60">
        <f t="shared" si="11"/>
        <v>-1856.2554464594443</v>
      </c>
      <c r="AF40" s="61">
        <f t="shared" si="12"/>
        <v>4640.6386161486107</v>
      </c>
      <c r="AG40" s="75"/>
      <c r="AH40" s="4"/>
      <c r="AI40" s="60">
        <v>0</v>
      </c>
      <c r="AJ40" s="60">
        <f>IF(D40=0,AJ39*Variables!$B$22,"")</f>
        <v>-5908.112460667603</v>
      </c>
      <c r="AK40" s="60">
        <f>IF(D40=0,AK39*Variables!$B$24,"")</f>
        <v>0</v>
      </c>
      <c r="AL40" s="60">
        <f>IF(D40=0,AL39*Variables!$B$26,"")</f>
        <v>0</v>
      </c>
      <c r="AM40" s="60">
        <f>IF(D40=0,AM39*Variables!$B$28,"")</f>
        <v>0</v>
      </c>
      <c r="AN40" s="60">
        <f>IF(D40=0,AN39+Variables!$B$30,"")</f>
        <v>0</v>
      </c>
      <c r="AO40" s="65">
        <f t="shared" si="13"/>
        <v>-1267.4738445189923</v>
      </c>
      <c r="AP40" s="75"/>
    </row>
    <row r="41" spans="2:42" ht="15" customHeight="1" x14ac:dyDescent="0.2">
      <c r="B41" s="74"/>
      <c r="C41" s="53">
        <f>IF(C40&lt;EDATE(Variables!B$31,Variables!B$32-1),EDATE(C40,1),"")</f>
        <v>46813</v>
      </c>
      <c r="D41" s="74">
        <f t="shared" si="0"/>
        <v>0</v>
      </c>
      <c r="E41" s="74">
        <f t="shared" si="1"/>
        <v>2028</v>
      </c>
      <c r="F41" s="13">
        <f>IF(D41=0,F40*Variables!$B$7,"")</f>
        <v>299638.00050134654</v>
      </c>
      <c r="G41" s="13">
        <f>IF(D41=0,G40*Variables!$B$7,"")</f>
        <v>3855.9625058817778</v>
      </c>
      <c r="H41" s="13">
        <f>IF(D41=0,H40*Variables!$B$7,"")</f>
        <v>164530.17459404623</v>
      </c>
      <c r="I41" s="14">
        <f>IFERROR((F41*Variables!$B$8),"")</f>
        <v>898914.00150403962</v>
      </c>
      <c r="J41" s="14">
        <f>IFERROR((G41*Variables!$B$9),"")</f>
        <v>7711.9250117635556</v>
      </c>
      <c r="K41" s="14">
        <f>IFERROR((H41*Variables!$B$10),"")</f>
        <v>1645301.7459404622</v>
      </c>
      <c r="L41" s="14">
        <f t="shared" si="2"/>
        <v>2551927.6724562654</v>
      </c>
      <c r="M41" s="75"/>
      <c r="N41" s="4"/>
      <c r="O41" s="60">
        <f t="shared" si="3"/>
        <v>14382.624024064635</v>
      </c>
      <c r="P41" s="60">
        <f t="shared" si="4"/>
        <v>92.543100141162668</v>
      </c>
      <c r="Q41" s="60">
        <f t="shared" si="5"/>
        <v>13162.413967523698</v>
      </c>
      <c r="R41" s="61">
        <f t="shared" si="6"/>
        <v>27637.581091729495</v>
      </c>
      <c r="S41" s="75"/>
      <c r="T41" s="4"/>
      <c r="U41" s="78">
        <f>IFERROR(U40+Variables!$B$15,"")</f>
        <v>0.31000000000000011</v>
      </c>
      <c r="V41" s="60">
        <f t="shared" si="7"/>
        <v>4458.6134474600385</v>
      </c>
      <c r="W41" s="60">
        <f t="shared" si="8"/>
        <v>28.688361043760437</v>
      </c>
      <c r="X41" s="60">
        <f t="shared" si="9"/>
        <v>4080.348329932348</v>
      </c>
      <c r="Y41" s="61">
        <f t="shared" si="10"/>
        <v>8567.6501384361472</v>
      </c>
      <c r="Z41" s="75"/>
      <c r="AA41" s="4"/>
      <c r="AB41" s="60">
        <f>-Y41*Variables!$B$16</f>
        <v>-856.76501384361472</v>
      </c>
      <c r="AC41" s="60">
        <f>-SUM(Y41,AB41)*Variables!$B$17</f>
        <v>-578.31638434443994</v>
      </c>
      <c r="AD41" s="60">
        <f>-SUM(Y41,AB41)*Variables!$B$18</f>
        <v>-385.54425622962663</v>
      </c>
      <c r="AE41" s="60">
        <f t="shared" si="11"/>
        <v>-1927.7212811481331</v>
      </c>
      <c r="AF41" s="61">
        <f t="shared" si="12"/>
        <v>4819.3032028703328</v>
      </c>
      <c r="AG41" s="75"/>
      <c r="AH41" s="4"/>
      <c r="AI41" s="60">
        <v>0</v>
      </c>
      <c r="AJ41" s="60">
        <f>IF(D41=0,AJ40*Variables!$B$22,"")</f>
        <v>-6114.8963967909685</v>
      </c>
      <c r="AK41" s="60">
        <f>IF(D41=0,AK40*Variables!$B$24,"")</f>
        <v>0</v>
      </c>
      <c r="AL41" s="60">
        <f>IF(D41=0,AL40*Variables!$B$26,"")</f>
        <v>0</v>
      </c>
      <c r="AM41" s="60">
        <f>IF(D41=0,AM40*Variables!$B$28,"")</f>
        <v>0</v>
      </c>
      <c r="AN41" s="60">
        <f>IF(D41=0,AN40+Variables!$B$30,"")</f>
        <v>0</v>
      </c>
      <c r="AO41" s="65">
        <f t="shared" si="13"/>
        <v>-1295.5931939206357</v>
      </c>
      <c r="AP41" s="75"/>
    </row>
    <row r="42" spans="2:42" ht="15" customHeight="1" x14ac:dyDescent="0.2">
      <c r="B42" s="74"/>
      <c r="C42" s="53">
        <f>IF(C41&lt;EDATE(Variables!B$31,Variables!B$32-1),EDATE(C41,1),"")</f>
        <v>46844</v>
      </c>
      <c r="D42" s="74">
        <f t="shared" si="0"/>
        <v>0</v>
      </c>
      <c r="E42" s="74">
        <f t="shared" si="1"/>
        <v>2028</v>
      </c>
      <c r="F42" s="13">
        <f>IF(D42=0,F41*Variables!$B$7,"")</f>
        <v>301136.19050385326</v>
      </c>
      <c r="G42" s="13">
        <f>IF(D42=0,G41*Variables!$B$7,"")</f>
        <v>3875.2423184111863</v>
      </c>
      <c r="H42" s="13">
        <f>IF(D42=0,H41*Variables!$B$7,"")</f>
        <v>165352.82546701643</v>
      </c>
      <c r="I42" s="14">
        <f>IFERROR((F42*Variables!$B$8),"")</f>
        <v>903408.57151155977</v>
      </c>
      <c r="J42" s="14">
        <f>IFERROR((G42*Variables!$B$9),"")</f>
        <v>7750.4846368223725</v>
      </c>
      <c r="K42" s="14">
        <f>IFERROR((H42*Variables!$B$10),"")</f>
        <v>1653528.2546701643</v>
      </c>
      <c r="L42" s="14">
        <f t="shared" si="2"/>
        <v>2564687.3108185465</v>
      </c>
      <c r="M42" s="75"/>
      <c r="N42" s="4"/>
      <c r="O42" s="60">
        <f t="shared" si="3"/>
        <v>14454.537144184957</v>
      </c>
      <c r="P42" s="60">
        <f t="shared" si="4"/>
        <v>93.00581564186848</v>
      </c>
      <c r="Q42" s="60">
        <f t="shared" si="5"/>
        <v>13228.226037361315</v>
      </c>
      <c r="R42" s="61">
        <f t="shared" si="6"/>
        <v>27775.768997188141</v>
      </c>
      <c r="S42" s="75"/>
      <c r="T42" s="4"/>
      <c r="U42" s="78">
        <f>IFERROR(U41+Variables!$B$15,"")</f>
        <v>0.32000000000000012</v>
      </c>
      <c r="V42" s="60">
        <f t="shared" si="7"/>
        <v>4625.451886139188</v>
      </c>
      <c r="W42" s="60">
        <f t="shared" si="8"/>
        <v>29.761861005397925</v>
      </c>
      <c r="X42" s="60">
        <f t="shared" si="9"/>
        <v>4233.0323319556228</v>
      </c>
      <c r="Y42" s="61">
        <f t="shared" si="10"/>
        <v>8888.2460791002086</v>
      </c>
      <c r="Z42" s="75"/>
      <c r="AA42" s="4"/>
      <c r="AB42" s="60">
        <f>-Y42*Variables!$B$16</f>
        <v>-888.82460791002086</v>
      </c>
      <c r="AC42" s="60">
        <f>-SUM(Y42,AB42)*Variables!$B$17</f>
        <v>-599.9566103392641</v>
      </c>
      <c r="AD42" s="60">
        <f>-SUM(Y42,AB42)*Variables!$B$18</f>
        <v>-399.97107355950942</v>
      </c>
      <c r="AE42" s="60">
        <f t="shared" si="11"/>
        <v>-1999.8553677975469</v>
      </c>
      <c r="AF42" s="61">
        <f t="shared" si="12"/>
        <v>4999.6384194938673</v>
      </c>
      <c r="AG42" s="75"/>
      <c r="AH42" s="4"/>
      <c r="AI42" s="60">
        <v>0</v>
      </c>
      <c r="AJ42" s="60">
        <f>IF(D42=0,AJ41*Variables!$B$22,"")</f>
        <v>-6328.9177706786522</v>
      </c>
      <c r="AK42" s="60">
        <f>IF(D42=0,AK41*Variables!$B$24,"")</f>
        <v>0</v>
      </c>
      <c r="AL42" s="60">
        <f>IF(D42=0,AL41*Variables!$B$26,"")</f>
        <v>0</v>
      </c>
      <c r="AM42" s="60">
        <f>IF(D42=0,AM41*Variables!$B$28,"")</f>
        <v>0</v>
      </c>
      <c r="AN42" s="60">
        <f>IF(D42=0,AN41+Variables!$B$30,"")</f>
        <v>0</v>
      </c>
      <c r="AO42" s="65">
        <f t="shared" si="13"/>
        <v>-1329.2793511847849</v>
      </c>
      <c r="AP42" s="75"/>
    </row>
    <row r="43" spans="2:42" ht="15" customHeight="1" x14ac:dyDescent="0.2">
      <c r="B43" s="74"/>
      <c r="C43" s="53">
        <f>IF(C42&lt;EDATE(Variables!B$31,Variables!B$32-1),EDATE(C42,1),"")</f>
        <v>46874</v>
      </c>
      <c r="D43" s="74">
        <f t="shared" si="0"/>
        <v>0</v>
      </c>
      <c r="E43" s="74">
        <f t="shared" si="1"/>
        <v>2028</v>
      </c>
      <c r="F43" s="13">
        <f>IF(D43=0,F42*Variables!$B$7,"")</f>
        <v>302641.87145637249</v>
      </c>
      <c r="G43" s="13">
        <f>IF(D43=0,G42*Variables!$B$7,"")</f>
        <v>3894.6185300032416</v>
      </c>
      <c r="H43" s="13">
        <f>IF(D43=0,H42*Variables!$B$7,"")</f>
        <v>166179.58959435151</v>
      </c>
      <c r="I43" s="14">
        <f>IFERROR((F43*Variables!$B$8),"")</f>
        <v>907925.61436911742</v>
      </c>
      <c r="J43" s="14">
        <f>IFERROR((G43*Variables!$B$9),"")</f>
        <v>7789.2370600064833</v>
      </c>
      <c r="K43" s="14">
        <f>IFERROR((H43*Variables!$B$10),"")</f>
        <v>1661795.895943515</v>
      </c>
      <c r="L43" s="14">
        <f t="shared" si="2"/>
        <v>2577510.7473726389</v>
      </c>
      <c r="M43" s="75"/>
      <c r="N43" s="4"/>
      <c r="O43" s="60">
        <f t="shared" si="3"/>
        <v>14526.809829905878</v>
      </c>
      <c r="P43" s="60">
        <f t="shared" si="4"/>
        <v>93.470844720077793</v>
      </c>
      <c r="Q43" s="60">
        <f t="shared" si="5"/>
        <v>13294.36716754812</v>
      </c>
      <c r="R43" s="61">
        <f t="shared" si="6"/>
        <v>27914.647842174076</v>
      </c>
      <c r="S43" s="75"/>
      <c r="T43" s="4"/>
      <c r="U43" s="78">
        <f>IFERROR(U42+Variables!$B$15,"")</f>
        <v>0.33000000000000013</v>
      </c>
      <c r="V43" s="60">
        <f t="shared" si="7"/>
        <v>4793.8472438689414</v>
      </c>
      <c r="W43" s="60">
        <f t="shared" si="8"/>
        <v>30.845378757625685</v>
      </c>
      <c r="X43" s="60">
        <f t="shared" si="9"/>
        <v>4387.141165290881</v>
      </c>
      <c r="Y43" s="61">
        <f t="shared" si="10"/>
        <v>9211.8337879174469</v>
      </c>
      <c r="Z43" s="75"/>
      <c r="AA43" s="4"/>
      <c r="AB43" s="60">
        <f>-Y43*Variables!$B$16</f>
        <v>-921.18337879174476</v>
      </c>
      <c r="AC43" s="60">
        <f>-SUM(Y43,AB43)*Variables!$B$17</f>
        <v>-621.7987806844277</v>
      </c>
      <c r="AD43" s="60">
        <f>-SUM(Y43,AB43)*Variables!$B$18</f>
        <v>-414.53252045628517</v>
      </c>
      <c r="AE43" s="60">
        <f t="shared" si="11"/>
        <v>-2072.6626022814257</v>
      </c>
      <c r="AF43" s="61">
        <f t="shared" si="12"/>
        <v>5181.6565057035641</v>
      </c>
      <c r="AG43" s="75"/>
      <c r="AH43" s="4"/>
      <c r="AI43" s="60">
        <v>0</v>
      </c>
      <c r="AJ43" s="60">
        <f>IF(D43=0,AJ42*Variables!$B$22,"")</f>
        <v>-6550.4298926524043</v>
      </c>
      <c r="AK43" s="60">
        <f>IF(D43=0,AK42*Variables!$B$24,"")</f>
        <v>0</v>
      </c>
      <c r="AL43" s="60">
        <f>IF(D43=0,AL42*Variables!$B$26,"")</f>
        <v>0</v>
      </c>
      <c r="AM43" s="60">
        <f>IF(D43=0,AM42*Variables!$B$28,"")</f>
        <v>0</v>
      </c>
      <c r="AN43" s="60">
        <f>IF(D43=0,AN42+Variables!$B$30,"")</f>
        <v>0</v>
      </c>
      <c r="AO43" s="65">
        <f t="shared" si="13"/>
        <v>-1368.7733869488402</v>
      </c>
      <c r="AP43" s="75"/>
    </row>
    <row r="44" spans="2:42" ht="15" customHeight="1" x14ac:dyDescent="0.2">
      <c r="B44" s="74"/>
      <c r="C44" s="53">
        <f>IF(C43&lt;EDATE(Variables!B$31,Variables!B$32-1),EDATE(C43,1),"")</f>
        <v>46905</v>
      </c>
      <c r="D44" s="74">
        <f t="shared" si="0"/>
        <v>0</v>
      </c>
      <c r="E44" s="74">
        <f t="shared" si="1"/>
        <v>2028</v>
      </c>
      <c r="F44" s="13">
        <f>IF(D44=0,F43*Variables!$B$7,"")</f>
        <v>304155.08081365435</v>
      </c>
      <c r="G44" s="13">
        <f>IF(D44=0,G43*Variables!$B$7,"")</f>
        <v>3914.0916226532572</v>
      </c>
      <c r="H44" s="13">
        <f>IF(D44=0,H43*Variables!$B$7,"")</f>
        <v>167010.48754232324</v>
      </c>
      <c r="I44" s="14">
        <f>IFERROR((F44*Variables!$B$8),"")</f>
        <v>912465.24244096305</v>
      </c>
      <c r="J44" s="14">
        <f>IFERROR((G44*Variables!$B$9),"")</f>
        <v>7828.1832453065144</v>
      </c>
      <c r="K44" s="14">
        <f>IFERROR((H44*Variables!$B$10),"")</f>
        <v>1670104.8754232326</v>
      </c>
      <c r="L44" s="14">
        <f t="shared" si="2"/>
        <v>2590398.3011095021</v>
      </c>
      <c r="M44" s="75"/>
      <c r="N44" s="4"/>
      <c r="O44" s="60">
        <f t="shared" si="3"/>
        <v>14599.443879055409</v>
      </c>
      <c r="P44" s="60">
        <f t="shared" si="4"/>
        <v>93.938198943678174</v>
      </c>
      <c r="Q44" s="60">
        <f t="shared" si="5"/>
        <v>13360.839003385861</v>
      </c>
      <c r="R44" s="61">
        <f t="shared" si="6"/>
        <v>28054.221081384949</v>
      </c>
      <c r="S44" s="75"/>
      <c r="T44" s="4"/>
      <c r="U44" s="78">
        <f>IFERROR(U43+Variables!$B$15,"")</f>
        <v>0.34000000000000014</v>
      </c>
      <c r="V44" s="60">
        <f t="shared" si="7"/>
        <v>4963.8109188788412</v>
      </c>
      <c r="W44" s="60">
        <f t="shared" si="8"/>
        <v>31.938987640850591</v>
      </c>
      <c r="X44" s="60">
        <f t="shared" si="9"/>
        <v>4542.6852611511949</v>
      </c>
      <c r="Y44" s="61">
        <f t="shared" si="10"/>
        <v>9538.4351676708866</v>
      </c>
      <c r="Z44" s="75"/>
      <c r="AA44" s="4"/>
      <c r="AB44" s="60">
        <f>-Y44*Variables!$B$16</f>
        <v>-953.84351676708866</v>
      </c>
      <c r="AC44" s="60">
        <f>-SUM(Y44,AB44)*Variables!$B$17</f>
        <v>-643.8443738177848</v>
      </c>
      <c r="AD44" s="60">
        <f>-SUM(Y44,AB44)*Variables!$B$18</f>
        <v>-429.22958254518994</v>
      </c>
      <c r="AE44" s="60">
        <f t="shared" si="11"/>
        <v>-2146.1479127259495</v>
      </c>
      <c r="AF44" s="61">
        <f t="shared" si="12"/>
        <v>5365.3697818148739</v>
      </c>
      <c r="AG44" s="75"/>
      <c r="AH44" s="4"/>
      <c r="AI44" s="60">
        <v>0</v>
      </c>
      <c r="AJ44" s="60">
        <f>IF(D44=0,AJ43*Variables!$B$22,"")</f>
        <v>-6779.694938895238</v>
      </c>
      <c r="AK44" s="60">
        <f>IF(D44=0,AK43*Variables!$B$24,"")</f>
        <v>0</v>
      </c>
      <c r="AL44" s="60">
        <f>IF(D44=0,AL43*Variables!$B$26,"")</f>
        <v>0</v>
      </c>
      <c r="AM44" s="60">
        <f>IF(D44=0,AM43*Variables!$B$28,"")</f>
        <v>0</v>
      </c>
      <c r="AN44" s="60">
        <f>IF(D44=0,AN43+Variables!$B$30,"")</f>
        <v>0</v>
      </c>
      <c r="AO44" s="65">
        <f t="shared" si="13"/>
        <v>-1414.3251570803641</v>
      </c>
      <c r="AP44" s="75"/>
    </row>
    <row r="45" spans="2:42" ht="15" customHeight="1" x14ac:dyDescent="0.2">
      <c r="B45" s="74"/>
      <c r="C45" s="53">
        <f>IF(C44&lt;EDATE(Variables!B$31,Variables!B$32-1),EDATE(C44,1),"")</f>
        <v>46935</v>
      </c>
      <c r="D45" s="74">
        <f t="shared" si="0"/>
        <v>0</v>
      </c>
      <c r="E45" s="74">
        <f t="shared" si="1"/>
        <v>2028</v>
      </c>
      <c r="F45" s="13">
        <f>IF(D45=0,F44*Variables!$B$7,"")</f>
        <v>305675.85621772258</v>
      </c>
      <c r="G45" s="13">
        <f>IF(D45=0,G44*Variables!$B$7,"")</f>
        <v>3933.6620807665231</v>
      </c>
      <c r="H45" s="13">
        <f>IF(D45=0,H44*Variables!$B$7,"")</f>
        <v>167845.53998003484</v>
      </c>
      <c r="I45" s="14">
        <f>IFERROR((F45*Variables!$B$8),"")</f>
        <v>917027.56865316769</v>
      </c>
      <c r="J45" s="14">
        <f>IFERROR((G45*Variables!$B$9),"")</f>
        <v>7867.3241615330462</v>
      </c>
      <c r="K45" s="14">
        <f>IFERROR((H45*Variables!$B$10),"")</f>
        <v>1678455.3998003483</v>
      </c>
      <c r="L45" s="14">
        <f t="shared" si="2"/>
        <v>2603350.2926150491</v>
      </c>
      <c r="M45" s="75"/>
      <c r="N45" s="4"/>
      <c r="O45" s="60">
        <f t="shared" si="3"/>
        <v>14672.441098450683</v>
      </c>
      <c r="P45" s="60">
        <f t="shared" si="4"/>
        <v>94.407889938396551</v>
      </c>
      <c r="Q45" s="60">
        <f t="shared" si="5"/>
        <v>13427.643198402786</v>
      </c>
      <c r="R45" s="61">
        <f t="shared" si="6"/>
        <v>28194.492186791867</v>
      </c>
      <c r="S45" s="75"/>
      <c r="T45" s="4"/>
      <c r="U45" s="78">
        <f>IFERROR(U44+Variables!$B$15,"")</f>
        <v>0.35000000000000014</v>
      </c>
      <c r="V45" s="60">
        <f t="shared" si="7"/>
        <v>5135.3543844577416</v>
      </c>
      <c r="W45" s="60">
        <f t="shared" si="8"/>
        <v>33.042761478438806</v>
      </c>
      <c r="X45" s="60">
        <f t="shared" si="9"/>
        <v>4699.6751194409771</v>
      </c>
      <c r="Y45" s="61">
        <f t="shared" si="10"/>
        <v>9868.0722653771572</v>
      </c>
      <c r="Z45" s="75"/>
      <c r="AA45" s="4"/>
      <c r="AB45" s="60">
        <f>-Y45*Variables!$B$16</f>
        <v>-986.80722653771579</v>
      </c>
      <c r="AC45" s="60">
        <f>-SUM(Y45,AB45)*Variables!$B$17</f>
        <v>-666.09487791295805</v>
      </c>
      <c r="AD45" s="60">
        <f>-SUM(Y45,AB45)*Variables!$B$18</f>
        <v>-444.06325194197211</v>
      </c>
      <c r="AE45" s="60">
        <f t="shared" si="11"/>
        <v>-2220.3162597098603</v>
      </c>
      <c r="AF45" s="61">
        <f t="shared" si="12"/>
        <v>5550.7906492746515</v>
      </c>
      <c r="AG45" s="75"/>
      <c r="AH45" s="4"/>
      <c r="AI45" s="60">
        <v>0</v>
      </c>
      <c r="AJ45" s="60">
        <f>IF(D45=0,AJ44*Variables!$B$22,"")</f>
        <v>-7016.984261756571</v>
      </c>
      <c r="AK45" s="60">
        <f>IF(D45=0,AK44*Variables!$B$24,"")</f>
        <v>0</v>
      </c>
      <c r="AL45" s="60">
        <f>IF(D45=0,AL44*Variables!$B$26,"")</f>
        <v>0</v>
      </c>
      <c r="AM45" s="60">
        <f>IF(D45=0,AM44*Variables!$B$28,"")</f>
        <v>0</v>
      </c>
      <c r="AN45" s="60">
        <f>IF(D45=0,AN44+Variables!$B$30,"")</f>
        <v>0</v>
      </c>
      <c r="AO45" s="65">
        <f t="shared" si="13"/>
        <v>-1466.1936124819194</v>
      </c>
      <c r="AP45" s="75"/>
    </row>
    <row r="46" spans="2:42" ht="15" customHeight="1" x14ac:dyDescent="0.2">
      <c r="B46" s="74"/>
      <c r="C46" s="53">
        <f>IF(C45&lt;EDATE(Variables!B$31,Variables!B$32-1),EDATE(C45,1),"")</f>
        <v>46966</v>
      </c>
      <c r="D46" s="74">
        <f t="shared" si="0"/>
        <v>0</v>
      </c>
      <c r="E46" s="74">
        <f t="shared" si="1"/>
        <v>2028</v>
      </c>
      <c r="F46" s="13">
        <f>IF(D46=0,F45*Variables!$B$7,"")</f>
        <v>307204.23549881118</v>
      </c>
      <c r="G46" s="13">
        <f>IF(D46=0,G45*Variables!$B$7,"")</f>
        <v>3953.3303911703551</v>
      </c>
      <c r="H46" s="13">
        <f>IF(D46=0,H45*Variables!$B$7,"")</f>
        <v>168684.767679935</v>
      </c>
      <c r="I46" s="14">
        <f>IFERROR((F46*Variables!$B$8),"")</f>
        <v>921612.70649643359</v>
      </c>
      <c r="J46" s="14">
        <f>IFERROR((G46*Variables!$B$9),"")</f>
        <v>7906.6607823407103</v>
      </c>
      <c r="K46" s="14">
        <f>IFERROR((H46*Variables!$B$10),"")</f>
        <v>1686847.67679935</v>
      </c>
      <c r="L46" s="14">
        <f t="shared" si="2"/>
        <v>2616367.0440781242</v>
      </c>
      <c r="M46" s="75"/>
      <c r="N46" s="4"/>
      <c r="O46" s="60">
        <f t="shared" si="3"/>
        <v>14745.803303942937</v>
      </c>
      <c r="P46" s="60">
        <f t="shared" si="4"/>
        <v>94.879929388088527</v>
      </c>
      <c r="Q46" s="60">
        <f t="shared" si="5"/>
        <v>13494.7814143948</v>
      </c>
      <c r="R46" s="61">
        <f t="shared" si="6"/>
        <v>28335.464647725828</v>
      </c>
      <c r="S46" s="75"/>
      <c r="T46" s="4"/>
      <c r="U46" s="78">
        <f>IFERROR(U45+Variables!$B$15,"")</f>
        <v>0.36000000000000015</v>
      </c>
      <c r="V46" s="60">
        <f t="shared" si="7"/>
        <v>5308.4891894194598</v>
      </c>
      <c r="W46" s="60">
        <f t="shared" si="8"/>
        <v>34.156774579711886</v>
      </c>
      <c r="X46" s="60">
        <f t="shared" si="9"/>
        <v>4858.1213091821301</v>
      </c>
      <c r="Y46" s="61">
        <f t="shared" si="10"/>
        <v>10200.767273181302</v>
      </c>
      <c r="Z46" s="75"/>
      <c r="AA46" s="4"/>
      <c r="AB46" s="60">
        <f>-Y46*Variables!$B$16</f>
        <v>-1020.0767273181302</v>
      </c>
      <c r="AC46" s="60">
        <f>-SUM(Y46,AB46)*Variables!$B$17</f>
        <v>-688.55179093973788</v>
      </c>
      <c r="AD46" s="60">
        <f>-SUM(Y46,AB46)*Variables!$B$18</f>
        <v>-459.03452729315859</v>
      </c>
      <c r="AE46" s="60">
        <f t="shared" si="11"/>
        <v>-2295.1726364657929</v>
      </c>
      <c r="AF46" s="61">
        <f t="shared" si="12"/>
        <v>5737.9315911644826</v>
      </c>
      <c r="AG46" s="75"/>
      <c r="AH46" s="4"/>
      <c r="AI46" s="60">
        <v>0</v>
      </c>
      <c r="AJ46" s="60">
        <f>IF(D46=0,AJ45*Variables!$B$22,"")</f>
        <v>-7262.5787109180501</v>
      </c>
      <c r="AK46" s="60">
        <f>IF(D46=0,AK45*Variables!$B$24,"")</f>
        <v>0</v>
      </c>
      <c r="AL46" s="60">
        <f>IF(D46=0,AL45*Variables!$B$26,"")</f>
        <v>0</v>
      </c>
      <c r="AM46" s="60">
        <f>IF(D46=0,AM45*Variables!$B$28,"")</f>
        <v>0</v>
      </c>
      <c r="AN46" s="60">
        <f>IF(D46=0,AN45+Variables!$B$30,"")</f>
        <v>0</v>
      </c>
      <c r="AO46" s="65">
        <f t="shared" si="13"/>
        <v>-1524.6471197535675</v>
      </c>
      <c r="AP46" s="75"/>
    </row>
    <row r="47" spans="2:42" ht="15" customHeight="1" x14ac:dyDescent="0.2">
      <c r="B47" s="74"/>
      <c r="C47" s="53">
        <f>IF(C46&lt;EDATE(Variables!B$31,Variables!B$32-1),EDATE(C46,1),"")</f>
        <v>46997</v>
      </c>
      <c r="D47" s="74">
        <f t="shared" si="0"/>
        <v>0</v>
      </c>
      <c r="E47" s="74">
        <f t="shared" si="1"/>
        <v>2028</v>
      </c>
      <c r="F47" s="13">
        <f>IF(D47=0,F46*Variables!$B$7,"")</f>
        <v>308740.2566763052</v>
      </c>
      <c r="G47" s="13">
        <f>IF(D47=0,G46*Variables!$B$7,"")</f>
        <v>3973.0970431262067</v>
      </c>
      <c r="H47" s="13">
        <f>IF(D47=0,H46*Variables!$B$7,"")</f>
        <v>169528.19151833467</v>
      </c>
      <c r="I47" s="14">
        <f>IFERROR((F47*Variables!$B$8),"")</f>
        <v>926220.77002891561</v>
      </c>
      <c r="J47" s="14">
        <f>IFERROR((G47*Variables!$B$9),"")</f>
        <v>7946.1940862524134</v>
      </c>
      <c r="K47" s="14">
        <f>IFERROR((H47*Variables!$B$10),"")</f>
        <v>1695281.9151833467</v>
      </c>
      <c r="L47" s="14">
        <f t="shared" si="2"/>
        <v>2629448.8792985147</v>
      </c>
      <c r="M47" s="75"/>
      <c r="N47" s="4"/>
      <c r="O47" s="60">
        <f t="shared" si="3"/>
        <v>14819.532320462649</v>
      </c>
      <c r="P47" s="60">
        <f t="shared" si="4"/>
        <v>95.354329035028968</v>
      </c>
      <c r="Q47" s="60">
        <f t="shared" ref="Q47:Q78" si="14">IFERROR(K47/1000*$Q$14,"")</f>
        <v>13562.255321466773</v>
      </c>
      <c r="R47" s="61">
        <f t="shared" ref="R47:R78" si="15">SUM(O47:Q47)</f>
        <v>28477.141970964454</v>
      </c>
      <c r="S47" s="75"/>
      <c r="T47" s="4"/>
      <c r="U47" s="78">
        <f>IFERROR(U46+Variables!$B$15,"")</f>
        <v>0.37000000000000016</v>
      </c>
      <c r="V47" s="60">
        <f t="shared" ref="V47:V78" si="16">IFERROR(O47*U47,"")</f>
        <v>5483.2269585711829</v>
      </c>
      <c r="W47" s="60">
        <f t="shared" ref="W47:W78" si="17">IFERROR(P47*U47,"")</f>
        <v>35.281101742960736</v>
      </c>
      <c r="X47" s="60">
        <f t="shared" si="9"/>
        <v>5018.0344689427084</v>
      </c>
      <c r="Y47" s="61">
        <f t="shared" si="10"/>
        <v>10536.542529256851</v>
      </c>
      <c r="Z47" s="75"/>
      <c r="AA47" s="4"/>
      <c r="AB47" s="60">
        <f>-Y47*Variables!$B$16</f>
        <v>-1053.6542529256851</v>
      </c>
      <c r="AC47" s="60">
        <f>-SUM(Y47,AB47)*Variables!$B$17</f>
        <v>-711.2166207248373</v>
      </c>
      <c r="AD47" s="60">
        <f>-SUM(Y47,AB47)*Variables!$B$18</f>
        <v>-474.14441381655826</v>
      </c>
      <c r="AE47" s="60">
        <f t="shared" ref="AE47:AE78" si="18">-SUM(Y47,AB47)*0.25</f>
        <v>-2370.7220690827912</v>
      </c>
      <c r="AF47" s="61">
        <f t="shared" ref="AF47:AF78" si="19">Y47+SUM(AB47:AE47)</f>
        <v>5926.8051727069787</v>
      </c>
      <c r="AG47" s="75"/>
      <c r="AH47" s="4"/>
      <c r="AI47" s="60">
        <v>0</v>
      </c>
      <c r="AJ47" s="60">
        <f>IF(D47=0,AJ46*Variables!$B$22,"")</f>
        <v>-7516.7689658001809</v>
      </c>
      <c r="AK47" s="60">
        <f>IF(D47=0,AK46*Variables!$B$24,"")</f>
        <v>0</v>
      </c>
      <c r="AL47" s="60">
        <f>IF(D47=0,AL46*Variables!$B$26,"")</f>
        <v>0</v>
      </c>
      <c r="AM47" s="60">
        <f>IF(D47=0,AM46*Variables!$B$28,"")</f>
        <v>0</v>
      </c>
      <c r="AN47" s="60">
        <f>IF(D47=0,AN46+Variables!$B$30,"")</f>
        <v>0</v>
      </c>
      <c r="AO47" s="65">
        <f t="shared" ref="AO47:AO78" si="20">IFERROR(AF47+(SUM(AI47:AN47)),0)</f>
        <v>-1589.9637930932022</v>
      </c>
      <c r="AP47" s="75"/>
    </row>
    <row r="48" spans="2:42" ht="15" customHeight="1" x14ac:dyDescent="0.2">
      <c r="B48" s="74"/>
      <c r="C48" s="53">
        <f>IF(C47&lt;EDATE(Variables!B$31,Variables!B$32-1),EDATE(C47,1),"")</f>
        <v>47027</v>
      </c>
      <c r="D48" s="74">
        <f t="shared" si="0"/>
        <v>0</v>
      </c>
      <c r="E48" s="74">
        <f t="shared" si="1"/>
        <v>2028</v>
      </c>
      <c r="F48" s="13">
        <f>IF(D48=0,F47*Variables!$B$7,"")</f>
        <v>310283.9579596867</v>
      </c>
      <c r="G48" s="13">
        <f>IF(D48=0,G47*Variables!$B$7,"")</f>
        <v>3992.9625283418372</v>
      </c>
      <c r="H48" s="13">
        <f>IF(D48=0,H47*Variables!$B$7,"")</f>
        <v>170375.83247592632</v>
      </c>
      <c r="I48" s="14">
        <f>IFERROR((F48*Variables!$B$8),"")</f>
        <v>930851.87387906015</v>
      </c>
      <c r="J48" s="14">
        <f>IFERROR((G48*Variables!$B$9),"")</f>
        <v>7985.9250566836745</v>
      </c>
      <c r="K48" s="14">
        <f>IFERROR((H48*Variables!$B$10),"")</f>
        <v>1703758.3247592631</v>
      </c>
      <c r="L48" s="14">
        <f t="shared" si="2"/>
        <v>2642596.1236950071</v>
      </c>
      <c r="M48" s="75"/>
      <c r="N48" s="4"/>
      <c r="O48" s="60">
        <f t="shared" si="3"/>
        <v>14893.629982064962</v>
      </c>
      <c r="P48" s="60">
        <f t="shared" si="4"/>
        <v>95.831100680204088</v>
      </c>
      <c r="Q48" s="60">
        <f t="shared" si="14"/>
        <v>13630.066598074105</v>
      </c>
      <c r="R48" s="61">
        <f t="shared" si="15"/>
        <v>28619.527680819272</v>
      </c>
      <c r="S48" s="75"/>
      <c r="T48" s="4"/>
      <c r="U48" s="78">
        <f>IFERROR(U47+Variables!$B$15,"")</f>
        <v>0.38000000000000017</v>
      </c>
      <c r="V48" s="60">
        <f t="shared" si="16"/>
        <v>5659.5793931846883</v>
      </c>
      <c r="W48" s="60">
        <f t="shared" si="17"/>
        <v>36.415818258477572</v>
      </c>
      <c r="X48" s="60">
        <f t="shared" si="9"/>
        <v>5179.4253072681622</v>
      </c>
      <c r="Y48" s="61">
        <f t="shared" si="10"/>
        <v>10875.420518711329</v>
      </c>
      <c r="Z48" s="75"/>
      <c r="AA48" s="4"/>
      <c r="AB48" s="60">
        <f>-Y48*Variables!$B$16</f>
        <v>-1087.542051871133</v>
      </c>
      <c r="AC48" s="60">
        <f>-SUM(Y48,AB48)*Variables!$B$17</f>
        <v>-734.09088501301471</v>
      </c>
      <c r="AD48" s="60">
        <f>-SUM(Y48,AB48)*Variables!$B$18</f>
        <v>-489.39392334200988</v>
      </c>
      <c r="AE48" s="60">
        <f t="shared" si="18"/>
        <v>-2446.9696167100492</v>
      </c>
      <c r="AF48" s="61">
        <f t="shared" si="19"/>
        <v>6117.4240417751225</v>
      </c>
      <c r="AG48" s="75"/>
      <c r="AH48" s="4"/>
      <c r="AI48" s="60">
        <v>0</v>
      </c>
      <c r="AJ48" s="60">
        <f>IF(D48=0,AJ47*Variables!$B$22,"")</f>
        <v>-7779.8558796031866</v>
      </c>
      <c r="AK48" s="60">
        <f>IF(D48=0,AK47*Variables!$B$24,"")</f>
        <v>0</v>
      </c>
      <c r="AL48" s="60">
        <f>IF(D48=0,AL47*Variables!$B$26,"")</f>
        <v>0</v>
      </c>
      <c r="AM48" s="60">
        <f>IF(D48=0,AM47*Variables!$B$28,"")</f>
        <v>0</v>
      </c>
      <c r="AN48" s="60">
        <f>IF(D48=0,AN47+Variables!$B$30,"")</f>
        <v>0</v>
      </c>
      <c r="AO48" s="65">
        <f t="shared" si="20"/>
        <v>-1662.4318378280641</v>
      </c>
      <c r="AP48" s="75"/>
    </row>
    <row r="49" spans="2:42" ht="15" customHeight="1" x14ac:dyDescent="0.2">
      <c r="B49" s="74"/>
      <c r="C49" s="53">
        <f>IF(C48&lt;EDATE(Variables!B$31,Variables!B$32-1),EDATE(C48,1),"")</f>
        <v>47058</v>
      </c>
      <c r="D49" s="74">
        <f t="shared" si="0"/>
        <v>0</v>
      </c>
      <c r="E49" s="74">
        <f t="shared" si="1"/>
        <v>2028</v>
      </c>
      <c r="F49" s="13">
        <f>IF(D49=0,F48*Variables!$B$7,"")</f>
        <v>311835.37774948508</v>
      </c>
      <c r="G49" s="13">
        <f>IF(D49=0,G48*Variables!$B$7,"")</f>
        <v>4012.9273409835459</v>
      </c>
      <c r="H49" s="13">
        <f>IF(D49=0,H48*Variables!$B$7,"")</f>
        <v>171227.71163830595</v>
      </c>
      <c r="I49" s="14">
        <f>IFERROR((F49*Variables!$B$8),"")</f>
        <v>935506.13324845524</v>
      </c>
      <c r="J49" s="14">
        <f>IFERROR((G49*Variables!$B$9),"")</f>
        <v>8025.8546819670919</v>
      </c>
      <c r="K49" s="14">
        <f>IFERROR((H49*Variables!$B$10),"")</f>
        <v>1712277.1163830594</v>
      </c>
      <c r="L49" s="14">
        <f t="shared" si="2"/>
        <v>2655809.1043134816</v>
      </c>
      <c r="M49" s="75"/>
      <c r="N49" s="4"/>
      <c r="O49" s="60">
        <f t="shared" si="3"/>
        <v>14968.098131975285</v>
      </c>
      <c r="P49" s="60">
        <f t="shared" si="4"/>
        <v>96.310256183605105</v>
      </c>
      <c r="Q49" s="60">
        <f t="shared" si="14"/>
        <v>13698.216931064475</v>
      </c>
      <c r="R49" s="61">
        <f t="shared" si="15"/>
        <v>28762.625319223363</v>
      </c>
      <c r="S49" s="75"/>
      <c r="T49" s="4"/>
      <c r="U49" s="78">
        <f>IFERROR(U48+Variables!$B$15,"")</f>
        <v>0.39000000000000018</v>
      </c>
      <c r="V49" s="60">
        <f t="shared" si="16"/>
        <v>5837.5582714703633</v>
      </c>
      <c r="W49" s="60">
        <f t="shared" si="17"/>
        <v>37.560999911606011</v>
      </c>
      <c r="X49" s="60">
        <f t="shared" si="9"/>
        <v>5342.304603115148</v>
      </c>
      <c r="Y49" s="61">
        <f t="shared" si="10"/>
        <v>11217.423874497117</v>
      </c>
      <c r="Z49" s="75"/>
      <c r="AA49" s="4"/>
      <c r="AB49" s="60">
        <f>-Y49*Variables!$B$16</f>
        <v>-1121.7423874497117</v>
      </c>
      <c r="AC49" s="60">
        <f>-SUM(Y49,AB49)*Variables!$B$17</f>
        <v>-757.17611152855534</v>
      </c>
      <c r="AD49" s="60">
        <f>-SUM(Y49,AB49)*Variables!$B$18</f>
        <v>-504.78407435237023</v>
      </c>
      <c r="AE49" s="60">
        <f t="shared" si="18"/>
        <v>-2523.9203717618511</v>
      </c>
      <c r="AF49" s="61">
        <f t="shared" si="19"/>
        <v>6309.8009294046287</v>
      </c>
      <c r="AG49" s="75"/>
      <c r="AH49" s="4"/>
      <c r="AI49" s="60">
        <v>0</v>
      </c>
      <c r="AJ49" s="60">
        <f>IF(D49=0,AJ48*Variables!$B$22,"")</f>
        <v>-8052.1508353892978</v>
      </c>
      <c r="AK49" s="60">
        <f>IF(D49=0,AK48*Variables!$B$24,"")</f>
        <v>0</v>
      </c>
      <c r="AL49" s="60">
        <f>IF(D49=0,AL48*Variables!$B$26,"")</f>
        <v>0</v>
      </c>
      <c r="AM49" s="60">
        <f>IF(D49=0,AM48*Variables!$B$28,"")</f>
        <v>0</v>
      </c>
      <c r="AN49" s="60">
        <f>IF(D49=0,AN48+Variables!$B$30,"")</f>
        <v>0</v>
      </c>
      <c r="AO49" s="65">
        <f t="shared" si="20"/>
        <v>-1742.349905984669</v>
      </c>
      <c r="AP49" s="75"/>
    </row>
    <row r="50" spans="2:42" ht="15" customHeight="1" x14ac:dyDescent="0.2">
      <c r="B50" s="74"/>
      <c r="C50" s="53">
        <f>IF(C49&lt;EDATE(Variables!B$31,Variables!B$32-1),EDATE(C49,1),"")</f>
        <v>47088</v>
      </c>
      <c r="D50" s="74">
        <f t="shared" si="0"/>
        <v>0</v>
      </c>
      <c r="E50" s="74">
        <f t="shared" si="1"/>
        <v>2028</v>
      </c>
      <c r="F50" s="13">
        <f>IF(D50=0,F49*Variables!$B$7,"")</f>
        <v>313394.55463823245</v>
      </c>
      <c r="G50" s="13">
        <f>IF(D50=0,G49*Variables!$B$7,"")</f>
        <v>4032.9919776884631</v>
      </c>
      <c r="H50" s="13">
        <f>IF(D50=0,H49*Variables!$B$7,"")</f>
        <v>172083.85019649746</v>
      </c>
      <c r="I50" s="14">
        <f>IFERROR((F50*Variables!$B$8),"")</f>
        <v>940183.66391469736</v>
      </c>
      <c r="J50" s="14">
        <f>IFERROR((G50*Variables!$B$9),"")</f>
        <v>8065.9839553769261</v>
      </c>
      <c r="K50" s="14">
        <f>IFERROR((H50*Variables!$B$10),"")</f>
        <v>1720838.5019649747</v>
      </c>
      <c r="L50" s="14">
        <f t="shared" si="2"/>
        <v>2669088.1498350492</v>
      </c>
      <c r="M50" s="75"/>
      <c r="N50" s="4"/>
      <c r="O50" s="60">
        <f t="shared" si="3"/>
        <v>15042.938622635158</v>
      </c>
      <c r="P50" s="60">
        <f t="shared" si="4"/>
        <v>96.791807464523103</v>
      </c>
      <c r="Q50" s="60">
        <f t="shared" si="14"/>
        <v>13766.708015719798</v>
      </c>
      <c r="R50" s="61">
        <f t="shared" si="15"/>
        <v>28906.438445819476</v>
      </c>
      <c r="S50" s="75"/>
      <c r="T50" s="4"/>
      <c r="U50" s="78">
        <f>IFERROR(U49+Variables!$B$15,"")</f>
        <v>0.40000000000000019</v>
      </c>
      <c r="V50" s="60">
        <f t="shared" si="16"/>
        <v>6017.1754490540661</v>
      </c>
      <c r="W50" s="60">
        <f t="shared" si="17"/>
        <v>38.716722985809263</v>
      </c>
      <c r="X50" s="60">
        <f t="shared" si="9"/>
        <v>5506.6832062879221</v>
      </c>
      <c r="Y50" s="61">
        <f t="shared" si="10"/>
        <v>11562.575378327798</v>
      </c>
      <c r="Z50" s="75"/>
      <c r="AA50" s="4"/>
      <c r="AB50" s="60">
        <f>-Y50*Variables!$B$16</f>
        <v>-1156.2575378327799</v>
      </c>
      <c r="AC50" s="60">
        <f>-SUM(Y50,AB50)*Variables!$B$17</f>
        <v>-780.47383803712626</v>
      </c>
      <c r="AD50" s="60">
        <f>-SUM(Y50,AB50)*Variables!$B$18</f>
        <v>-520.31589202475095</v>
      </c>
      <c r="AE50" s="60">
        <f t="shared" si="18"/>
        <v>-2601.5794601237544</v>
      </c>
      <c r="AF50" s="61">
        <f t="shared" si="19"/>
        <v>6503.9486503093867</v>
      </c>
      <c r="AG50" s="75"/>
      <c r="AH50" s="4"/>
      <c r="AI50" s="60">
        <v>0</v>
      </c>
      <c r="AJ50" s="60">
        <f>IF(D50=0,AJ49*Variables!$B$22,"")</f>
        <v>-8333.9761146279234</v>
      </c>
      <c r="AK50" s="60">
        <f>IF(D50=0,AK49*Variables!$B$24,"")</f>
        <v>0</v>
      </c>
      <c r="AL50" s="60">
        <f>IF(D50=0,AL49*Variables!$B$26,"")</f>
        <v>0</v>
      </c>
      <c r="AM50" s="60">
        <f>IF(D50=0,AM49*Variables!$B$28,"")</f>
        <v>0</v>
      </c>
      <c r="AN50" s="60">
        <f>IF(D50=0,AN49+Variables!$B$30,"")</f>
        <v>0</v>
      </c>
      <c r="AO50" s="65">
        <f t="shared" si="20"/>
        <v>-1830.0274643185367</v>
      </c>
      <c r="AP50" s="75"/>
    </row>
    <row r="51" spans="2:42" ht="15" customHeight="1" x14ac:dyDescent="0.2">
      <c r="B51" s="74"/>
      <c r="C51" s="53" t="str">
        <f>IF(C50&lt;EDATE(Variables!B$31,Variables!B$32-1),EDATE(C50,1),"")</f>
        <v/>
      </c>
      <c r="D51" s="74">
        <f t="shared" si="0"/>
        <v>1</v>
      </c>
      <c r="E51" s="74" t="str">
        <f t="shared" si="1"/>
        <v/>
      </c>
      <c r="F51" s="13" t="str">
        <f>IF(D51=0,F50*Variables!$B$7,"")</f>
        <v/>
      </c>
      <c r="G51" s="13" t="str">
        <f>IF(D51=0,G50*Variables!$B$7,"")</f>
        <v/>
      </c>
      <c r="H51" s="13" t="str">
        <f>IF(D51=0,H50*Variables!$B$7,"")</f>
        <v/>
      </c>
      <c r="I51" s="14" t="str">
        <f>IFERROR((F51*Variables!$B$8),"")</f>
        <v/>
      </c>
      <c r="J51" s="14" t="str">
        <f>IFERROR((G51*Variables!$B$9),"")</f>
        <v/>
      </c>
      <c r="K51" s="14" t="str">
        <f>IFERROR((H51*Variables!$B$10),"")</f>
        <v/>
      </c>
      <c r="L51" s="14">
        <f t="shared" si="2"/>
        <v>0</v>
      </c>
      <c r="M51" s="75"/>
      <c r="N51" s="4"/>
      <c r="O51" s="60" t="str">
        <f t="shared" si="3"/>
        <v/>
      </c>
      <c r="P51" s="60" t="str">
        <f t="shared" si="4"/>
        <v/>
      </c>
      <c r="Q51" s="60" t="str">
        <f t="shared" si="14"/>
        <v/>
      </c>
      <c r="R51" s="61">
        <f t="shared" si="15"/>
        <v>0</v>
      </c>
      <c r="S51" s="75"/>
      <c r="T51" s="4"/>
      <c r="U51" s="78">
        <f>IFERROR(U50+Variables!$B$15,"")</f>
        <v>0.4100000000000002</v>
      </c>
      <c r="V51" s="60" t="str">
        <f t="shared" si="16"/>
        <v/>
      </c>
      <c r="W51" s="60" t="str">
        <f t="shared" si="17"/>
        <v/>
      </c>
      <c r="X51" s="60" t="str">
        <f t="shared" si="9"/>
        <v/>
      </c>
      <c r="Y51" s="61">
        <f t="shared" si="10"/>
        <v>0</v>
      </c>
      <c r="Z51" s="75"/>
      <c r="AA51" s="4"/>
      <c r="AB51" s="60">
        <f>-Y51*Variables!$B$16</f>
        <v>0</v>
      </c>
      <c r="AC51" s="60">
        <f>-SUM(Y51,AB51)*Variables!$B$17</f>
        <v>0</v>
      </c>
      <c r="AD51" s="60">
        <f>-SUM(Y51,AB51)*Variables!$B$18</f>
        <v>0</v>
      </c>
      <c r="AE51" s="60">
        <f t="shared" si="18"/>
        <v>0</v>
      </c>
      <c r="AF51" s="61">
        <f t="shared" si="19"/>
        <v>0</v>
      </c>
      <c r="AG51" s="75"/>
      <c r="AH51" s="4"/>
      <c r="AI51" s="60">
        <v>0</v>
      </c>
      <c r="AJ51" s="60" t="str">
        <f>IF(D51=0,AJ50*Variables!$B$22,"")</f>
        <v/>
      </c>
      <c r="AK51" s="60" t="str">
        <f>IF(D51=0,AK50*Variables!$B$24,"")</f>
        <v/>
      </c>
      <c r="AL51" s="60" t="str">
        <f>IF(D51=0,AL50*Variables!$B$26,"")</f>
        <v/>
      </c>
      <c r="AM51" s="60" t="str">
        <f>IF(D51=0,AM50*Variables!$B$28,"")</f>
        <v/>
      </c>
      <c r="AN51" s="60" t="str">
        <f>IF(D51=0,AN50+Variables!$B$30,"")</f>
        <v/>
      </c>
      <c r="AO51" s="65">
        <f t="shared" si="20"/>
        <v>0</v>
      </c>
      <c r="AP51" s="75"/>
    </row>
    <row r="52" spans="2:42" ht="15" customHeight="1" x14ac:dyDescent="0.2">
      <c r="B52" s="74"/>
      <c r="C52" s="53" t="str">
        <f>IF(C51&lt;EDATE(Variables!B$31,Variables!B$32-1),EDATE(C51,1),"")</f>
        <v/>
      </c>
      <c r="D52" s="74">
        <f t="shared" si="0"/>
        <v>1</v>
      </c>
      <c r="E52" s="74" t="str">
        <f t="shared" si="1"/>
        <v/>
      </c>
      <c r="F52" s="13" t="str">
        <f>IF(D52=0,F51*Variables!$B$7,"")</f>
        <v/>
      </c>
      <c r="G52" s="13" t="str">
        <f>IF(D52=0,G51*Variables!$B$7,"")</f>
        <v/>
      </c>
      <c r="H52" s="13" t="str">
        <f>IF(D52=0,H51*Variables!$B$7,"")</f>
        <v/>
      </c>
      <c r="I52" s="14" t="str">
        <f>IFERROR((F52*Variables!$B$8),"")</f>
        <v/>
      </c>
      <c r="J52" s="14" t="str">
        <f>IFERROR((G52*Variables!$B$9),"")</f>
        <v/>
      </c>
      <c r="K52" s="14" t="str">
        <f>IFERROR((H52*Variables!$B$10),"")</f>
        <v/>
      </c>
      <c r="L52" s="14">
        <f t="shared" si="2"/>
        <v>0</v>
      </c>
      <c r="M52" s="75"/>
      <c r="N52" s="4"/>
      <c r="O52" s="60" t="str">
        <f t="shared" si="3"/>
        <v/>
      </c>
      <c r="P52" s="60" t="str">
        <f t="shared" si="4"/>
        <v/>
      </c>
      <c r="Q52" s="60" t="str">
        <f t="shared" si="14"/>
        <v/>
      </c>
      <c r="R52" s="61">
        <f t="shared" si="15"/>
        <v>0</v>
      </c>
      <c r="S52" s="75"/>
      <c r="T52" s="4"/>
      <c r="U52" s="78">
        <f>IFERROR(U51+Variables!$B$15,"")</f>
        <v>0.42000000000000021</v>
      </c>
      <c r="V52" s="60" t="str">
        <f t="shared" si="16"/>
        <v/>
      </c>
      <c r="W52" s="60" t="str">
        <f t="shared" si="17"/>
        <v/>
      </c>
      <c r="X52" s="60" t="str">
        <f t="shared" si="9"/>
        <v/>
      </c>
      <c r="Y52" s="61">
        <f t="shared" si="10"/>
        <v>0</v>
      </c>
      <c r="Z52" s="75"/>
      <c r="AA52" s="4"/>
      <c r="AB52" s="60">
        <f>-Y52*Variables!$B$16</f>
        <v>0</v>
      </c>
      <c r="AC52" s="60">
        <f>-SUM(Y52,AB52)*Variables!$B$17</f>
        <v>0</v>
      </c>
      <c r="AD52" s="60">
        <f>-SUM(Y52,AB52)*Variables!$B$18</f>
        <v>0</v>
      </c>
      <c r="AE52" s="60">
        <f t="shared" si="18"/>
        <v>0</v>
      </c>
      <c r="AF52" s="61">
        <f t="shared" si="19"/>
        <v>0</v>
      </c>
      <c r="AG52" s="75"/>
      <c r="AH52" s="4"/>
      <c r="AI52" s="60">
        <v>0</v>
      </c>
      <c r="AJ52" s="60" t="str">
        <f>IF(D52=0,AJ51*Variables!$B$22,"")</f>
        <v/>
      </c>
      <c r="AK52" s="60" t="str">
        <f>IF(D52=0,AK51*Variables!$B$24,"")</f>
        <v/>
      </c>
      <c r="AL52" s="60" t="str">
        <f>IF(D52=0,AL51*Variables!$B$26,"")</f>
        <v/>
      </c>
      <c r="AM52" s="60" t="str">
        <f>IF(D52=0,AM51*Variables!$B$28,"")</f>
        <v/>
      </c>
      <c r="AN52" s="60" t="str">
        <f>IF(D52=0,AN51+Variables!$B$30,"")</f>
        <v/>
      </c>
      <c r="AO52" s="65">
        <f t="shared" si="20"/>
        <v>0</v>
      </c>
      <c r="AP52" s="75"/>
    </row>
    <row r="53" spans="2:42" ht="15" customHeight="1" x14ac:dyDescent="0.2">
      <c r="B53" s="74"/>
      <c r="C53" s="53" t="str">
        <f>IF(C52&lt;EDATE(Variables!B$31,Variables!B$32-1),EDATE(C52,1),"")</f>
        <v/>
      </c>
      <c r="D53" s="74">
        <f t="shared" si="0"/>
        <v>1</v>
      </c>
      <c r="E53" s="74" t="str">
        <f t="shared" si="1"/>
        <v/>
      </c>
      <c r="F53" s="13" t="str">
        <f>IF(D53=0,F52*Variables!$B$7,"")</f>
        <v/>
      </c>
      <c r="G53" s="13" t="str">
        <f>IF(D53=0,G52*Variables!$B$7,"")</f>
        <v/>
      </c>
      <c r="H53" s="13" t="str">
        <f>IF(D53=0,H52*Variables!$B$7,"")</f>
        <v/>
      </c>
      <c r="I53" s="14" t="str">
        <f>IFERROR((F53*Variables!$B$8),"")</f>
        <v/>
      </c>
      <c r="J53" s="14" t="str">
        <f>IFERROR((G53*Variables!$B$9),"")</f>
        <v/>
      </c>
      <c r="K53" s="14" t="str">
        <f>IFERROR((H53*Variables!$B$10),"")</f>
        <v/>
      </c>
      <c r="L53" s="14">
        <f t="shared" si="2"/>
        <v>0</v>
      </c>
      <c r="M53" s="75"/>
      <c r="N53" s="4"/>
      <c r="O53" s="60" t="str">
        <f t="shared" si="3"/>
        <v/>
      </c>
      <c r="P53" s="60" t="str">
        <f t="shared" si="4"/>
        <v/>
      </c>
      <c r="Q53" s="60" t="str">
        <f t="shared" si="14"/>
        <v/>
      </c>
      <c r="R53" s="61">
        <f t="shared" si="15"/>
        <v>0</v>
      </c>
      <c r="S53" s="75"/>
      <c r="T53" s="4"/>
      <c r="U53" s="78">
        <f>IFERROR(U52+Variables!$B$15,"")</f>
        <v>0.43000000000000022</v>
      </c>
      <c r="V53" s="60" t="str">
        <f t="shared" si="16"/>
        <v/>
      </c>
      <c r="W53" s="60" t="str">
        <f t="shared" si="17"/>
        <v/>
      </c>
      <c r="X53" s="60" t="str">
        <f t="shared" si="9"/>
        <v/>
      </c>
      <c r="Y53" s="61">
        <f t="shared" si="10"/>
        <v>0</v>
      </c>
      <c r="Z53" s="75"/>
      <c r="AA53" s="4"/>
      <c r="AB53" s="60">
        <f>-Y53*Variables!$B$16</f>
        <v>0</v>
      </c>
      <c r="AC53" s="60">
        <f>-SUM(Y53,AB53)*Variables!$B$17</f>
        <v>0</v>
      </c>
      <c r="AD53" s="60">
        <f>-SUM(Y53,AB53)*Variables!$B$18</f>
        <v>0</v>
      </c>
      <c r="AE53" s="60">
        <f t="shared" si="18"/>
        <v>0</v>
      </c>
      <c r="AF53" s="61">
        <f t="shared" si="19"/>
        <v>0</v>
      </c>
      <c r="AG53" s="75"/>
      <c r="AH53" s="4"/>
      <c r="AI53" s="60">
        <v>0</v>
      </c>
      <c r="AJ53" s="60" t="str">
        <f>IF(D53=0,AJ52*Variables!$B$22,"")</f>
        <v/>
      </c>
      <c r="AK53" s="60" t="str">
        <f>IF(D53=0,AK52*Variables!$B$24,"")</f>
        <v/>
      </c>
      <c r="AL53" s="60" t="str">
        <f>IF(D53=0,AL52*Variables!$B$26,"")</f>
        <v/>
      </c>
      <c r="AM53" s="60" t="str">
        <f>IF(D53=0,AM52*Variables!$B$28,"")</f>
        <v/>
      </c>
      <c r="AN53" s="60" t="str">
        <f>IF(D53=0,AN52+Variables!$B$30,"")</f>
        <v/>
      </c>
      <c r="AO53" s="65">
        <f t="shared" si="20"/>
        <v>0</v>
      </c>
      <c r="AP53" s="75"/>
    </row>
    <row r="54" spans="2:42" ht="15" customHeight="1" x14ac:dyDescent="0.2">
      <c r="B54" s="74"/>
      <c r="C54" s="53" t="str">
        <f>IF(C53&lt;EDATE(Variables!B$31,Variables!B$32-1),EDATE(C53,1),"")</f>
        <v/>
      </c>
      <c r="D54" s="74">
        <f t="shared" si="0"/>
        <v>1</v>
      </c>
      <c r="E54" s="74" t="str">
        <f t="shared" si="1"/>
        <v/>
      </c>
      <c r="F54" s="13" t="str">
        <f>IF(D54=0,F53*Variables!$B$7,"")</f>
        <v/>
      </c>
      <c r="G54" s="13" t="str">
        <f>IF(D54=0,G53*Variables!$B$7,"")</f>
        <v/>
      </c>
      <c r="H54" s="13" t="str">
        <f>IF(D54=0,H53*Variables!$B$7,"")</f>
        <v/>
      </c>
      <c r="I54" s="14" t="str">
        <f>IFERROR((F54*Variables!$B$8),"")</f>
        <v/>
      </c>
      <c r="J54" s="14" t="str">
        <f>IFERROR((G54*Variables!$B$9),"")</f>
        <v/>
      </c>
      <c r="K54" s="14" t="str">
        <f>IFERROR((H54*Variables!$B$10),"")</f>
        <v/>
      </c>
      <c r="L54" s="14">
        <f t="shared" si="2"/>
        <v>0</v>
      </c>
      <c r="M54" s="75"/>
      <c r="N54" s="4"/>
      <c r="O54" s="60" t="str">
        <f t="shared" si="3"/>
        <v/>
      </c>
      <c r="P54" s="60" t="str">
        <f t="shared" si="4"/>
        <v/>
      </c>
      <c r="Q54" s="60" t="str">
        <f t="shared" si="14"/>
        <v/>
      </c>
      <c r="R54" s="61">
        <f t="shared" si="15"/>
        <v>0</v>
      </c>
      <c r="S54" s="75"/>
      <c r="T54" s="4"/>
      <c r="U54" s="78">
        <f>IFERROR(U53+Variables!$B$15,"")</f>
        <v>0.44000000000000022</v>
      </c>
      <c r="V54" s="60" t="str">
        <f t="shared" si="16"/>
        <v/>
      </c>
      <c r="W54" s="60" t="str">
        <f t="shared" si="17"/>
        <v/>
      </c>
      <c r="X54" s="60" t="str">
        <f t="shared" si="9"/>
        <v/>
      </c>
      <c r="Y54" s="61">
        <f t="shared" si="10"/>
        <v>0</v>
      </c>
      <c r="Z54" s="75"/>
      <c r="AA54" s="4"/>
      <c r="AB54" s="60">
        <f>-Y54*Variables!$B$16</f>
        <v>0</v>
      </c>
      <c r="AC54" s="60">
        <f>-SUM(Y54,AB54)*Variables!$B$17</f>
        <v>0</v>
      </c>
      <c r="AD54" s="60">
        <f>-SUM(Y54,AB54)*Variables!$B$18</f>
        <v>0</v>
      </c>
      <c r="AE54" s="60">
        <f t="shared" si="18"/>
        <v>0</v>
      </c>
      <c r="AF54" s="61">
        <f t="shared" si="19"/>
        <v>0</v>
      </c>
      <c r="AG54" s="75"/>
      <c r="AH54" s="4"/>
      <c r="AI54" s="60">
        <v>0</v>
      </c>
      <c r="AJ54" s="60" t="str">
        <f>IF(D54=0,AJ53*Variables!$B$22,"")</f>
        <v/>
      </c>
      <c r="AK54" s="60" t="str">
        <f>IF(D54=0,AK53*Variables!$B$24,"")</f>
        <v/>
      </c>
      <c r="AL54" s="60" t="str">
        <f>IF(D54=0,AL53*Variables!$B$26,"")</f>
        <v/>
      </c>
      <c r="AM54" s="60" t="str">
        <f>IF(D54=0,AM53*Variables!$B$28,"")</f>
        <v/>
      </c>
      <c r="AN54" s="60" t="str">
        <f>IF(D54=0,AN53+Variables!$B$30,"")</f>
        <v/>
      </c>
      <c r="AO54" s="65">
        <f t="shared" si="20"/>
        <v>0</v>
      </c>
      <c r="AP54" s="75"/>
    </row>
    <row r="55" spans="2:42" ht="15" customHeight="1" x14ac:dyDescent="0.2">
      <c r="B55" s="74"/>
      <c r="C55" s="53" t="str">
        <f>IF(C54&lt;EDATE(Variables!B$31,Variables!B$32-1),EDATE(C54,1),"")</f>
        <v/>
      </c>
      <c r="D55" s="74">
        <f t="shared" si="0"/>
        <v>1</v>
      </c>
      <c r="E55" s="74" t="str">
        <f t="shared" si="1"/>
        <v/>
      </c>
      <c r="F55" s="13" t="str">
        <f>IF(D55=0,F54*Variables!$B$7,"")</f>
        <v/>
      </c>
      <c r="G55" s="13" t="str">
        <f>IF(D55=0,G54*Variables!$B$7,"")</f>
        <v/>
      </c>
      <c r="H55" s="13" t="str">
        <f>IF(D55=0,H54*Variables!$B$7,"")</f>
        <v/>
      </c>
      <c r="I55" s="14" t="str">
        <f>IFERROR((F55*Variables!$B$8),"")</f>
        <v/>
      </c>
      <c r="J55" s="14" t="str">
        <f>IFERROR((G55*Variables!$B$9),"")</f>
        <v/>
      </c>
      <c r="K55" s="14" t="str">
        <f>IFERROR((H55*Variables!$B$10),"")</f>
        <v/>
      </c>
      <c r="L55" s="14">
        <f t="shared" si="2"/>
        <v>0</v>
      </c>
      <c r="M55" s="75"/>
      <c r="N55" s="4"/>
      <c r="O55" s="60" t="str">
        <f t="shared" si="3"/>
        <v/>
      </c>
      <c r="P55" s="60" t="str">
        <f t="shared" si="4"/>
        <v/>
      </c>
      <c r="Q55" s="60" t="str">
        <f t="shared" si="14"/>
        <v/>
      </c>
      <c r="R55" s="61">
        <f t="shared" si="15"/>
        <v>0</v>
      </c>
      <c r="S55" s="75"/>
      <c r="T55" s="4"/>
      <c r="U55" s="78">
        <f>IFERROR(U54+Variables!$B$15,"")</f>
        <v>0.45000000000000023</v>
      </c>
      <c r="V55" s="60" t="str">
        <f t="shared" si="16"/>
        <v/>
      </c>
      <c r="W55" s="60" t="str">
        <f t="shared" si="17"/>
        <v/>
      </c>
      <c r="X55" s="60" t="str">
        <f t="shared" si="9"/>
        <v/>
      </c>
      <c r="Y55" s="61">
        <f t="shared" si="10"/>
        <v>0</v>
      </c>
      <c r="Z55" s="75"/>
      <c r="AA55" s="4"/>
      <c r="AB55" s="60">
        <f>-Y55*Variables!$B$16</f>
        <v>0</v>
      </c>
      <c r="AC55" s="60">
        <f>-SUM(Y55,AB55)*Variables!$B$17</f>
        <v>0</v>
      </c>
      <c r="AD55" s="60">
        <f>-SUM(Y55,AB55)*Variables!$B$18</f>
        <v>0</v>
      </c>
      <c r="AE55" s="60">
        <f t="shared" si="18"/>
        <v>0</v>
      </c>
      <c r="AF55" s="61">
        <f t="shared" si="19"/>
        <v>0</v>
      </c>
      <c r="AG55" s="75"/>
      <c r="AH55" s="4"/>
      <c r="AI55" s="60">
        <v>0</v>
      </c>
      <c r="AJ55" s="60" t="str">
        <f>IF(D55=0,AJ54*Variables!$B$22,"")</f>
        <v/>
      </c>
      <c r="AK55" s="60" t="str">
        <f>IF(D55=0,AK54*Variables!$B$24,"")</f>
        <v/>
      </c>
      <c r="AL55" s="60" t="str">
        <f>IF(D55=0,AL54*Variables!$B$26,"")</f>
        <v/>
      </c>
      <c r="AM55" s="60" t="str">
        <f>IF(D55=0,AM54*Variables!$B$28,"")</f>
        <v/>
      </c>
      <c r="AN55" s="60" t="str">
        <f>IF(D55=0,AN54+Variables!$B$30,"")</f>
        <v/>
      </c>
      <c r="AO55" s="65">
        <f t="shared" si="20"/>
        <v>0</v>
      </c>
      <c r="AP55" s="75"/>
    </row>
    <row r="56" spans="2:42" ht="15" customHeight="1" x14ac:dyDescent="0.2">
      <c r="B56" s="74"/>
      <c r="C56" s="53" t="str">
        <f>IF(C55&lt;EDATE(Variables!B$31,Variables!B$32-1),EDATE(C55,1),"")</f>
        <v/>
      </c>
      <c r="D56" s="74">
        <f t="shared" si="0"/>
        <v>1</v>
      </c>
      <c r="E56" s="74" t="str">
        <f t="shared" si="1"/>
        <v/>
      </c>
      <c r="F56" s="13" t="str">
        <f>IF(D56=0,F55*Variables!$B$7,"")</f>
        <v/>
      </c>
      <c r="G56" s="13" t="str">
        <f>IF(D56=0,G55*Variables!$B$7,"")</f>
        <v/>
      </c>
      <c r="H56" s="13" t="str">
        <f>IF(D56=0,H55*Variables!$B$7,"")</f>
        <v/>
      </c>
      <c r="I56" s="14" t="str">
        <f>IFERROR((F56*Variables!$B$8),"")</f>
        <v/>
      </c>
      <c r="J56" s="14" t="str">
        <f>IFERROR((G56*Variables!$B$9),"")</f>
        <v/>
      </c>
      <c r="K56" s="14" t="str">
        <f>IFERROR((H56*Variables!$B$10),"")</f>
        <v/>
      </c>
      <c r="L56" s="14">
        <f t="shared" si="2"/>
        <v>0</v>
      </c>
      <c r="M56" s="75"/>
      <c r="N56" s="4"/>
      <c r="O56" s="60" t="str">
        <f t="shared" si="3"/>
        <v/>
      </c>
      <c r="P56" s="60" t="str">
        <f t="shared" si="4"/>
        <v/>
      </c>
      <c r="Q56" s="60" t="str">
        <f t="shared" si="14"/>
        <v/>
      </c>
      <c r="R56" s="61">
        <f t="shared" si="15"/>
        <v>0</v>
      </c>
      <c r="S56" s="75"/>
      <c r="T56" s="4"/>
      <c r="U56" s="78">
        <f>IFERROR(U55+Variables!$B$15,"")</f>
        <v>0.46000000000000024</v>
      </c>
      <c r="V56" s="60" t="str">
        <f t="shared" si="16"/>
        <v/>
      </c>
      <c r="W56" s="60" t="str">
        <f t="shared" si="17"/>
        <v/>
      </c>
      <c r="X56" s="60" t="str">
        <f t="shared" si="9"/>
        <v/>
      </c>
      <c r="Y56" s="61">
        <f t="shared" si="10"/>
        <v>0</v>
      </c>
      <c r="Z56" s="75"/>
      <c r="AA56" s="4"/>
      <c r="AB56" s="60">
        <f>-Y56*Variables!$B$16</f>
        <v>0</v>
      </c>
      <c r="AC56" s="60">
        <f>-SUM(Y56,AB56)*Variables!$B$17</f>
        <v>0</v>
      </c>
      <c r="AD56" s="60">
        <f>-SUM(Y56,AB56)*Variables!$B$18</f>
        <v>0</v>
      </c>
      <c r="AE56" s="60">
        <f t="shared" si="18"/>
        <v>0</v>
      </c>
      <c r="AF56" s="61">
        <f t="shared" si="19"/>
        <v>0</v>
      </c>
      <c r="AG56" s="75"/>
      <c r="AH56" s="4"/>
      <c r="AI56" s="60">
        <v>0</v>
      </c>
      <c r="AJ56" s="60" t="str">
        <f>IF(D56=0,AJ55*Variables!$B$22,"")</f>
        <v/>
      </c>
      <c r="AK56" s="60" t="str">
        <f>IF(D56=0,AK55*Variables!$B$24,"")</f>
        <v/>
      </c>
      <c r="AL56" s="60" t="str">
        <f>IF(D56=0,AL55*Variables!$B$26,"")</f>
        <v/>
      </c>
      <c r="AM56" s="60" t="str">
        <f>IF(D56=0,AM55*Variables!$B$28,"")</f>
        <v/>
      </c>
      <c r="AN56" s="60" t="str">
        <f>IF(D56=0,AN55+Variables!$B$30,"")</f>
        <v/>
      </c>
      <c r="AO56" s="65">
        <f t="shared" si="20"/>
        <v>0</v>
      </c>
      <c r="AP56" s="75"/>
    </row>
    <row r="57" spans="2:42" ht="15" customHeight="1" x14ac:dyDescent="0.2">
      <c r="B57" s="74"/>
      <c r="C57" s="53" t="str">
        <f>IF(C56&lt;EDATE(Variables!B$31,Variables!B$32-1),EDATE(C56,1),"")</f>
        <v/>
      </c>
      <c r="D57" s="74">
        <f t="shared" si="0"/>
        <v>1</v>
      </c>
      <c r="E57" s="74" t="str">
        <f t="shared" si="1"/>
        <v/>
      </c>
      <c r="F57" s="13" t="str">
        <f>IF(D57=0,F56*Variables!$B$7,"")</f>
        <v/>
      </c>
      <c r="G57" s="13" t="str">
        <f>IF(D57=0,G56*Variables!$B$7,"")</f>
        <v/>
      </c>
      <c r="H57" s="13" t="str">
        <f>IF(D57=0,H56*Variables!$B$7,"")</f>
        <v/>
      </c>
      <c r="I57" s="14" t="str">
        <f>IFERROR((F57*Variables!$B$8),"")</f>
        <v/>
      </c>
      <c r="J57" s="14" t="str">
        <f>IFERROR((G57*Variables!$B$9),"")</f>
        <v/>
      </c>
      <c r="K57" s="14" t="str">
        <f>IFERROR((H57*Variables!$B$10),"")</f>
        <v/>
      </c>
      <c r="L57" s="14">
        <f t="shared" si="2"/>
        <v>0</v>
      </c>
      <c r="M57" s="75"/>
      <c r="N57" s="4"/>
      <c r="O57" s="60" t="str">
        <f t="shared" si="3"/>
        <v/>
      </c>
      <c r="P57" s="60" t="str">
        <f t="shared" si="4"/>
        <v/>
      </c>
      <c r="Q57" s="60" t="str">
        <f t="shared" si="14"/>
        <v/>
      </c>
      <c r="R57" s="61">
        <f t="shared" si="15"/>
        <v>0</v>
      </c>
      <c r="S57" s="75"/>
      <c r="T57" s="4"/>
      <c r="U57" s="78">
        <f>IFERROR(U56+Variables!$B$15,"")</f>
        <v>0.47000000000000025</v>
      </c>
      <c r="V57" s="60" t="str">
        <f t="shared" si="16"/>
        <v/>
      </c>
      <c r="W57" s="60" t="str">
        <f t="shared" si="17"/>
        <v/>
      </c>
      <c r="X57" s="60" t="str">
        <f t="shared" si="9"/>
        <v/>
      </c>
      <c r="Y57" s="61">
        <f t="shared" si="10"/>
        <v>0</v>
      </c>
      <c r="Z57" s="75"/>
      <c r="AA57" s="4"/>
      <c r="AB57" s="60">
        <f>-Y57*Variables!$B$16</f>
        <v>0</v>
      </c>
      <c r="AC57" s="60">
        <f>-SUM(Y57,AB57)*Variables!$B$17</f>
        <v>0</v>
      </c>
      <c r="AD57" s="60">
        <f>-SUM(Y57,AB57)*Variables!$B$18</f>
        <v>0</v>
      </c>
      <c r="AE57" s="60">
        <f t="shared" si="18"/>
        <v>0</v>
      </c>
      <c r="AF57" s="61">
        <f t="shared" si="19"/>
        <v>0</v>
      </c>
      <c r="AG57" s="75"/>
      <c r="AH57" s="4"/>
      <c r="AI57" s="60">
        <v>0</v>
      </c>
      <c r="AJ57" s="60" t="str">
        <f>IF(D57=0,AJ56*Variables!$B$22,"")</f>
        <v/>
      </c>
      <c r="AK57" s="60" t="str">
        <f>IF(D57=0,AK56*Variables!$B$24,"")</f>
        <v/>
      </c>
      <c r="AL57" s="60" t="str">
        <f>IF(D57=0,AL56*Variables!$B$26,"")</f>
        <v/>
      </c>
      <c r="AM57" s="60" t="str">
        <f>IF(D57=0,AM56*Variables!$B$28,"")</f>
        <v/>
      </c>
      <c r="AN57" s="60" t="str">
        <f>IF(D57=0,AN56+Variables!$B$30,"")</f>
        <v/>
      </c>
      <c r="AO57" s="65">
        <f t="shared" si="20"/>
        <v>0</v>
      </c>
      <c r="AP57" s="75"/>
    </row>
    <row r="58" spans="2:42" ht="15" customHeight="1" x14ac:dyDescent="0.2">
      <c r="B58" s="74"/>
      <c r="C58" s="53" t="str">
        <f>IF(C57&lt;EDATE(Variables!B$31,Variables!B$32-1),EDATE(C57,1),"")</f>
        <v/>
      </c>
      <c r="D58" s="74">
        <f t="shared" si="0"/>
        <v>1</v>
      </c>
      <c r="E58" s="74" t="str">
        <f t="shared" si="1"/>
        <v/>
      </c>
      <c r="F58" s="13" t="str">
        <f>IF(D58=0,F57*Variables!$B$7,"")</f>
        <v/>
      </c>
      <c r="G58" s="13" t="str">
        <f>IF(D58=0,G57*Variables!$B$7,"")</f>
        <v/>
      </c>
      <c r="H58" s="13" t="str">
        <f>IF(D58=0,H57*Variables!$B$7,"")</f>
        <v/>
      </c>
      <c r="I58" s="14" t="str">
        <f>IFERROR((F58*Variables!$B$8),"")</f>
        <v/>
      </c>
      <c r="J58" s="14" t="str">
        <f>IFERROR((G58*Variables!$B$9),"")</f>
        <v/>
      </c>
      <c r="K58" s="14" t="str">
        <f>IFERROR((H58*Variables!$B$10),"")</f>
        <v/>
      </c>
      <c r="L58" s="14">
        <f t="shared" si="2"/>
        <v>0</v>
      </c>
      <c r="M58" s="75"/>
      <c r="N58" s="4"/>
      <c r="O58" s="60" t="str">
        <f t="shared" si="3"/>
        <v/>
      </c>
      <c r="P58" s="60" t="str">
        <f t="shared" si="4"/>
        <v/>
      </c>
      <c r="Q58" s="60" t="str">
        <f t="shared" si="14"/>
        <v/>
      </c>
      <c r="R58" s="61">
        <f t="shared" si="15"/>
        <v>0</v>
      </c>
      <c r="S58" s="75"/>
      <c r="T58" s="4"/>
      <c r="U58" s="78">
        <f>IFERROR(U57+Variables!$B$15,"")</f>
        <v>0.48000000000000026</v>
      </c>
      <c r="V58" s="60" t="str">
        <f t="shared" si="16"/>
        <v/>
      </c>
      <c r="W58" s="60" t="str">
        <f t="shared" si="17"/>
        <v/>
      </c>
      <c r="X58" s="60" t="str">
        <f t="shared" si="9"/>
        <v/>
      </c>
      <c r="Y58" s="61">
        <f t="shared" si="10"/>
        <v>0</v>
      </c>
      <c r="Z58" s="75"/>
      <c r="AA58" s="4"/>
      <c r="AB58" s="60">
        <f>-Y58*Variables!$B$16</f>
        <v>0</v>
      </c>
      <c r="AC58" s="60">
        <f>-SUM(Y58,AB58)*Variables!$B$17</f>
        <v>0</v>
      </c>
      <c r="AD58" s="60">
        <f>-SUM(Y58,AB58)*Variables!$B$18</f>
        <v>0</v>
      </c>
      <c r="AE58" s="60">
        <f t="shared" si="18"/>
        <v>0</v>
      </c>
      <c r="AF58" s="61">
        <f t="shared" si="19"/>
        <v>0</v>
      </c>
      <c r="AG58" s="75"/>
      <c r="AH58" s="4"/>
      <c r="AI58" s="60">
        <v>0</v>
      </c>
      <c r="AJ58" s="60" t="str">
        <f>IF(D58=0,AJ57*Variables!$B$22,"")</f>
        <v/>
      </c>
      <c r="AK58" s="60" t="str">
        <f>IF(D58=0,AK57*Variables!$B$24,"")</f>
        <v/>
      </c>
      <c r="AL58" s="60" t="str">
        <f>IF(D58=0,AL57*Variables!$B$26,"")</f>
        <v/>
      </c>
      <c r="AM58" s="60" t="str">
        <f>IF(D58=0,AM57*Variables!$B$28,"")</f>
        <v/>
      </c>
      <c r="AN58" s="60" t="str">
        <f>IF(D58=0,AN57+Variables!$B$30,"")</f>
        <v/>
      </c>
      <c r="AO58" s="65">
        <f t="shared" si="20"/>
        <v>0</v>
      </c>
      <c r="AP58" s="75"/>
    </row>
    <row r="59" spans="2:42" ht="15" customHeight="1" x14ac:dyDescent="0.2">
      <c r="B59" s="74"/>
      <c r="C59" s="53" t="str">
        <f>IF(C58&lt;EDATE(Variables!B$31,Variables!B$32-1),EDATE(C58,1),"")</f>
        <v/>
      </c>
      <c r="D59" s="74">
        <f t="shared" si="0"/>
        <v>1</v>
      </c>
      <c r="E59" s="74" t="str">
        <f t="shared" si="1"/>
        <v/>
      </c>
      <c r="F59" s="13" t="str">
        <f>IF(D59=0,F58*Variables!$B$7,"")</f>
        <v/>
      </c>
      <c r="G59" s="13" t="str">
        <f>IF(D59=0,G58*Variables!$B$7,"")</f>
        <v/>
      </c>
      <c r="H59" s="13" t="str">
        <f>IF(D59=0,H58*Variables!$B$7,"")</f>
        <v/>
      </c>
      <c r="I59" s="14" t="str">
        <f>IFERROR((F59*Variables!$B$8),"")</f>
        <v/>
      </c>
      <c r="J59" s="14" t="str">
        <f>IFERROR((G59*Variables!$B$9),"")</f>
        <v/>
      </c>
      <c r="K59" s="14" t="str">
        <f>IFERROR((H59*Variables!$B$10),"")</f>
        <v/>
      </c>
      <c r="L59" s="14">
        <f t="shared" si="2"/>
        <v>0</v>
      </c>
      <c r="M59" s="75"/>
      <c r="N59" s="4"/>
      <c r="O59" s="60" t="str">
        <f t="shared" si="3"/>
        <v/>
      </c>
      <c r="P59" s="60" t="str">
        <f t="shared" si="4"/>
        <v/>
      </c>
      <c r="Q59" s="60" t="str">
        <f t="shared" si="14"/>
        <v/>
      </c>
      <c r="R59" s="61">
        <f t="shared" si="15"/>
        <v>0</v>
      </c>
      <c r="S59" s="75"/>
      <c r="T59" s="4"/>
      <c r="U59" s="78">
        <f>IFERROR(U58+Variables!$B$15,"")</f>
        <v>0.49000000000000027</v>
      </c>
      <c r="V59" s="60" t="str">
        <f t="shared" si="16"/>
        <v/>
      </c>
      <c r="W59" s="60" t="str">
        <f t="shared" si="17"/>
        <v/>
      </c>
      <c r="X59" s="60" t="str">
        <f t="shared" si="9"/>
        <v/>
      </c>
      <c r="Y59" s="61">
        <f t="shared" si="10"/>
        <v>0</v>
      </c>
      <c r="Z59" s="75"/>
      <c r="AA59" s="4"/>
      <c r="AB59" s="60">
        <f>-Y59*Variables!$B$16</f>
        <v>0</v>
      </c>
      <c r="AC59" s="60">
        <f>-SUM(Y59,AB59)*Variables!$B$17</f>
        <v>0</v>
      </c>
      <c r="AD59" s="60">
        <f>-SUM(Y59,AB59)*Variables!$B$18</f>
        <v>0</v>
      </c>
      <c r="AE59" s="60">
        <f t="shared" si="18"/>
        <v>0</v>
      </c>
      <c r="AF59" s="61">
        <f t="shared" si="19"/>
        <v>0</v>
      </c>
      <c r="AG59" s="75"/>
      <c r="AH59" s="4"/>
      <c r="AI59" s="60">
        <v>0</v>
      </c>
      <c r="AJ59" s="60" t="str">
        <f>IF(D59=0,AJ58*Variables!$B$22,"")</f>
        <v/>
      </c>
      <c r="AK59" s="60" t="str">
        <f>IF(D59=0,AK58*Variables!$B$24,"")</f>
        <v/>
      </c>
      <c r="AL59" s="60" t="str">
        <f>IF(D59=0,AL58*Variables!$B$26,"")</f>
        <v/>
      </c>
      <c r="AM59" s="60" t="str">
        <f>IF(D59=0,AM58*Variables!$B$28,"")</f>
        <v/>
      </c>
      <c r="AN59" s="60" t="str">
        <f>IF(D59=0,AN58+Variables!$B$30,"")</f>
        <v/>
      </c>
      <c r="AO59" s="65">
        <f t="shared" si="20"/>
        <v>0</v>
      </c>
      <c r="AP59" s="75"/>
    </row>
    <row r="60" spans="2:42" ht="15" customHeight="1" x14ac:dyDescent="0.2">
      <c r="B60" s="74"/>
      <c r="C60" s="53" t="str">
        <f>IF(C59&lt;EDATE(Variables!B$31,Variables!B$32-1),EDATE(C59,1),"")</f>
        <v/>
      </c>
      <c r="D60" s="74">
        <f t="shared" si="0"/>
        <v>1</v>
      </c>
      <c r="E60" s="74" t="str">
        <f t="shared" si="1"/>
        <v/>
      </c>
      <c r="F60" s="13" t="str">
        <f>IF(D60=0,F59*Variables!$B$7,"")</f>
        <v/>
      </c>
      <c r="G60" s="13" t="str">
        <f>IF(D60=0,G59*Variables!$B$7,"")</f>
        <v/>
      </c>
      <c r="H60" s="13" t="str">
        <f>IF(D60=0,H59*Variables!$B$7,"")</f>
        <v/>
      </c>
      <c r="I60" s="14" t="str">
        <f>IFERROR((F60*Variables!$B$8),"")</f>
        <v/>
      </c>
      <c r="J60" s="14" t="str">
        <f>IFERROR((G60*Variables!$B$9),"")</f>
        <v/>
      </c>
      <c r="K60" s="14" t="str">
        <f>IFERROR((H60*Variables!$B$10),"")</f>
        <v/>
      </c>
      <c r="L60" s="14">
        <f t="shared" si="2"/>
        <v>0</v>
      </c>
      <c r="M60" s="75"/>
      <c r="N60" s="4"/>
      <c r="O60" s="60" t="str">
        <f t="shared" si="3"/>
        <v/>
      </c>
      <c r="P60" s="60" t="str">
        <f t="shared" si="4"/>
        <v/>
      </c>
      <c r="Q60" s="60" t="str">
        <f t="shared" si="14"/>
        <v/>
      </c>
      <c r="R60" s="61">
        <f t="shared" si="15"/>
        <v>0</v>
      </c>
      <c r="S60" s="75"/>
      <c r="T60" s="4"/>
      <c r="U60" s="78">
        <f>IFERROR(U59+Variables!$B$15,"")</f>
        <v>0.50000000000000022</v>
      </c>
      <c r="V60" s="60" t="str">
        <f t="shared" si="16"/>
        <v/>
      </c>
      <c r="W60" s="60" t="str">
        <f t="shared" si="17"/>
        <v/>
      </c>
      <c r="X60" s="60" t="str">
        <f t="shared" si="9"/>
        <v/>
      </c>
      <c r="Y60" s="61">
        <f t="shared" si="10"/>
        <v>0</v>
      </c>
      <c r="Z60" s="75"/>
      <c r="AA60" s="4"/>
      <c r="AB60" s="60">
        <f>-Y60*Variables!$B$16</f>
        <v>0</v>
      </c>
      <c r="AC60" s="60">
        <f>-SUM(Y60,AB60)*Variables!$B$17</f>
        <v>0</v>
      </c>
      <c r="AD60" s="60">
        <f>-SUM(Y60,AB60)*Variables!$B$18</f>
        <v>0</v>
      </c>
      <c r="AE60" s="60">
        <f t="shared" si="18"/>
        <v>0</v>
      </c>
      <c r="AF60" s="61">
        <f t="shared" si="19"/>
        <v>0</v>
      </c>
      <c r="AG60" s="75"/>
      <c r="AH60" s="4"/>
      <c r="AI60" s="60">
        <v>0</v>
      </c>
      <c r="AJ60" s="60" t="str">
        <f>IF(D60=0,AJ59*Variables!$B$22,"")</f>
        <v/>
      </c>
      <c r="AK60" s="60" t="str">
        <f>IF(D60=0,AK59*Variables!$B$24,"")</f>
        <v/>
      </c>
      <c r="AL60" s="60" t="str">
        <f>IF(D60=0,AL59*Variables!$B$26,"")</f>
        <v/>
      </c>
      <c r="AM60" s="60" t="str">
        <f>IF(D60=0,AM59*Variables!$B$28,"")</f>
        <v/>
      </c>
      <c r="AN60" s="60" t="str">
        <f>IF(D60=0,AN59+Variables!$B$30,"")</f>
        <v/>
      </c>
      <c r="AO60" s="65">
        <f t="shared" si="20"/>
        <v>0</v>
      </c>
      <c r="AP60" s="75"/>
    </row>
    <row r="61" spans="2:42" ht="15" customHeight="1" x14ac:dyDescent="0.2">
      <c r="B61" s="74"/>
      <c r="C61" s="53" t="str">
        <f>IF(C60&lt;EDATE(Variables!B$31,Variables!B$32-1),EDATE(C60,1),"")</f>
        <v/>
      </c>
      <c r="D61" s="74">
        <f t="shared" si="0"/>
        <v>1</v>
      </c>
      <c r="E61" s="74" t="str">
        <f t="shared" si="1"/>
        <v/>
      </c>
      <c r="F61" s="13" t="str">
        <f>IF(D61=0,F60*Variables!$B$7,"")</f>
        <v/>
      </c>
      <c r="G61" s="13" t="str">
        <f>IF(D61=0,G60*Variables!$B$7,"")</f>
        <v/>
      </c>
      <c r="H61" s="13" t="str">
        <f>IF(D61=0,H60*Variables!$B$7,"")</f>
        <v/>
      </c>
      <c r="I61" s="14" t="str">
        <f>IFERROR((F61*Variables!$B$8),"")</f>
        <v/>
      </c>
      <c r="J61" s="14" t="str">
        <f>IFERROR((G61*Variables!$B$9),"")</f>
        <v/>
      </c>
      <c r="K61" s="14" t="str">
        <f>IFERROR((H61*Variables!$B$10),"")</f>
        <v/>
      </c>
      <c r="L61" s="14">
        <f t="shared" si="2"/>
        <v>0</v>
      </c>
      <c r="M61" s="75"/>
      <c r="N61" s="4"/>
      <c r="O61" s="60" t="str">
        <f t="shared" si="3"/>
        <v/>
      </c>
      <c r="P61" s="60" t="str">
        <f t="shared" si="4"/>
        <v/>
      </c>
      <c r="Q61" s="60" t="str">
        <f t="shared" si="14"/>
        <v/>
      </c>
      <c r="R61" s="61">
        <f t="shared" si="15"/>
        <v>0</v>
      </c>
      <c r="S61" s="75"/>
      <c r="T61" s="4"/>
      <c r="U61" s="78">
        <f>IFERROR(U60+Variables!$B$15,"")</f>
        <v>0.51000000000000023</v>
      </c>
      <c r="V61" s="60" t="str">
        <f t="shared" si="16"/>
        <v/>
      </c>
      <c r="W61" s="60" t="str">
        <f t="shared" si="17"/>
        <v/>
      </c>
      <c r="X61" s="60" t="str">
        <f t="shared" si="9"/>
        <v/>
      </c>
      <c r="Y61" s="61">
        <f t="shared" si="10"/>
        <v>0</v>
      </c>
      <c r="Z61" s="75"/>
      <c r="AA61" s="4"/>
      <c r="AB61" s="60">
        <f>-Y61*Variables!$B$16</f>
        <v>0</v>
      </c>
      <c r="AC61" s="60">
        <f>-SUM(Y61,AB61)*Variables!$B$17</f>
        <v>0</v>
      </c>
      <c r="AD61" s="60">
        <f>-SUM(Y61,AB61)*Variables!$B$18</f>
        <v>0</v>
      </c>
      <c r="AE61" s="60">
        <f t="shared" si="18"/>
        <v>0</v>
      </c>
      <c r="AF61" s="61">
        <f t="shared" si="19"/>
        <v>0</v>
      </c>
      <c r="AG61" s="75"/>
      <c r="AH61" s="4"/>
      <c r="AI61" s="60">
        <v>0</v>
      </c>
      <c r="AJ61" s="60" t="str">
        <f>IF(D61=0,AJ60*Variables!$B$22,"")</f>
        <v/>
      </c>
      <c r="AK61" s="60" t="str">
        <f>IF(D61=0,AK60*Variables!$B$24,"")</f>
        <v/>
      </c>
      <c r="AL61" s="60" t="str">
        <f>IF(D61=0,AL60*Variables!$B$26,"")</f>
        <v/>
      </c>
      <c r="AM61" s="60" t="str">
        <f>IF(D61=0,AM60*Variables!$B$28,"")</f>
        <v/>
      </c>
      <c r="AN61" s="60" t="str">
        <f>IF(D61=0,AN60+Variables!$B$30,"")</f>
        <v/>
      </c>
      <c r="AO61" s="65">
        <f t="shared" si="20"/>
        <v>0</v>
      </c>
      <c r="AP61" s="75"/>
    </row>
    <row r="62" spans="2:42" ht="15" customHeight="1" x14ac:dyDescent="0.2">
      <c r="B62" s="74"/>
      <c r="C62" s="53" t="str">
        <f>IF(C61&lt;EDATE(Variables!B$31,Variables!B$32-1),EDATE(C61,1),"")</f>
        <v/>
      </c>
      <c r="D62" s="74">
        <f t="shared" si="0"/>
        <v>1</v>
      </c>
      <c r="E62" s="74" t="str">
        <f t="shared" si="1"/>
        <v/>
      </c>
      <c r="F62" s="13" t="str">
        <f>IF(D62=0,F61*Variables!$B$7,"")</f>
        <v/>
      </c>
      <c r="G62" s="13" t="str">
        <f>IF(D62=0,G61*Variables!$B$7,"")</f>
        <v/>
      </c>
      <c r="H62" s="13" t="str">
        <f>IF(D62=0,H61*Variables!$B$7,"")</f>
        <v/>
      </c>
      <c r="I62" s="14" t="str">
        <f>IFERROR((F62*Variables!$B$8),"")</f>
        <v/>
      </c>
      <c r="J62" s="14" t="str">
        <f>IFERROR((G62*Variables!$B$9),"")</f>
        <v/>
      </c>
      <c r="K62" s="14" t="str">
        <f>IFERROR((H62*Variables!$B$10),"")</f>
        <v/>
      </c>
      <c r="L62" s="14">
        <f t="shared" si="2"/>
        <v>0</v>
      </c>
      <c r="M62" s="75"/>
      <c r="N62" s="4"/>
      <c r="O62" s="60" t="str">
        <f t="shared" si="3"/>
        <v/>
      </c>
      <c r="P62" s="60" t="str">
        <f t="shared" si="4"/>
        <v/>
      </c>
      <c r="Q62" s="60" t="str">
        <f t="shared" si="14"/>
        <v/>
      </c>
      <c r="R62" s="61">
        <f t="shared" si="15"/>
        <v>0</v>
      </c>
      <c r="S62" s="75"/>
      <c r="T62" s="4"/>
      <c r="U62" s="78">
        <f>IFERROR(U61+Variables!$B$15,"")</f>
        <v>0.52000000000000024</v>
      </c>
      <c r="V62" s="60" t="str">
        <f t="shared" si="16"/>
        <v/>
      </c>
      <c r="W62" s="60" t="str">
        <f t="shared" si="17"/>
        <v/>
      </c>
      <c r="X62" s="60" t="str">
        <f t="shared" si="9"/>
        <v/>
      </c>
      <c r="Y62" s="61">
        <f t="shared" si="10"/>
        <v>0</v>
      </c>
      <c r="Z62" s="75"/>
      <c r="AA62" s="4"/>
      <c r="AB62" s="60">
        <f>-Y62*Variables!$B$16</f>
        <v>0</v>
      </c>
      <c r="AC62" s="60">
        <f>-SUM(Y62,AB62)*Variables!$B$17</f>
        <v>0</v>
      </c>
      <c r="AD62" s="60">
        <f>-SUM(Y62,AB62)*Variables!$B$18</f>
        <v>0</v>
      </c>
      <c r="AE62" s="60">
        <f t="shared" si="18"/>
        <v>0</v>
      </c>
      <c r="AF62" s="61">
        <f t="shared" si="19"/>
        <v>0</v>
      </c>
      <c r="AG62" s="75"/>
      <c r="AH62" s="4"/>
      <c r="AI62" s="60">
        <v>0</v>
      </c>
      <c r="AJ62" s="60" t="str">
        <f>IF(D62=0,AJ61*Variables!$B$22,"")</f>
        <v/>
      </c>
      <c r="AK62" s="60" t="str">
        <f>IF(D62=0,AK61*Variables!$B$24,"")</f>
        <v/>
      </c>
      <c r="AL62" s="60" t="str">
        <f>IF(D62=0,AL61*Variables!$B$26,"")</f>
        <v/>
      </c>
      <c r="AM62" s="60" t="str">
        <f>IF(D62=0,AM61*Variables!$B$28,"")</f>
        <v/>
      </c>
      <c r="AN62" s="60" t="str">
        <f>IF(D62=0,AN61+Variables!$B$30,"")</f>
        <v/>
      </c>
      <c r="AO62" s="65">
        <f t="shared" si="20"/>
        <v>0</v>
      </c>
      <c r="AP62" s="75"/>
    </row>
    <row r="63" spans="2:42" ht="15" customHeight="1" x14ac:dyDescent="0.2">
      <c r="B63" s="74"/>
      <c r="C63" s="53" t="str">
        <f>IF(C62&lt;EDATE(Variables!B$31,Variables!B$32-1),EDATE(C62,1),"")</f>
        <v/>
      </c>
      <c r="D63" s="74">
        <f t="shared" si="0"/>
        <v>1</v>
      </c>
      <c r="E63" s="74" t="str">
        <f t="shared" si="1"/>
        <v/>
      </c>
      <c r="F63" s="13" t="str">
        <f>IF(D63=0,F62*Variables!$B$7,"")</f>
        <v/>
      </c>
      <c r="G63" s="13" t="str">
        <f>IF(D63=0,G62*Variables!$B$7,"")</f>
        <v/>
      </c>
      <c r="H63" s="13" t="str">
        <f>IF(D63=0,H62*Variables!$B$7,"")</f>
        <v/>
      </c>
      <c r="I63" s="14" t="str">
        <f>IFERROR((F63*Variables!$B$8),"")</f>
        <v/>
      </c>
      <c r="J63" s="14" t="str">
        <f>IFERROR((G63*Variables!$B$9),"")</f>
        <v/>
      </c>
      <c r="K63" s="14" t="str">
        <f>IFERROR((H63*Variables!$B$10),"")</f>
        <v/>
      </c>
      <c r="L63" s="14">
        <f t="shared" si="2"/>
        <v>0</v>
      </c>
      <c r="M63" s="75"/>
      <c r="N63" s="4"/>
      <c r="O63" s="60" t="str">
        <f t="shared" si="3"/>
        <v/>
      </c>
      <c r="P63" s="60" t="str">
        <f t="shared" si="4"/>
        <v/>
      </c>
      <c r="Q63" s="60" t="str">
        <f t="shared" si="14"/>
        <v/>
      </c>
      <c r="R63" s="61">
        <f t="shared" si="15"/>
        <v>0</v>
      </c>
      <c r="S63" s="75"/>
      <c r="T63" s="4"/>
      <c r="U63" s="78">
        <f>IFERROR(U62+Variables!$B$15,"")</f>
        <v>0.53000000000000025</v>
      </c>
      <c r="V63" s="60" t="str">
        <f t="shared" si="16"/>
        <v/>
      </c>
      <c r="W63" s="60" t="str">
        <f t="shared" si="17"/>
        <v/>
      </c>
      <c r="X63" s="60" t="str">
        <f t="shared" si="9"/>
        <v/>
      </c>
      <c r="Y63" s="61">
        <f t="shared" si="10"/>
        <v>0</v>
      </c>
      <c r="Z63" s="75"/>
      <c r="AA63" s="4"/>
      <c r="AB63" s="60">
        <f>-Y63*Variables!$B$16</f>
        <v>0</v>
      </c>
      <c r="AC63" s="60">
        <f>-SUM(Y63,AB63)*Variables!$B$17</f>
        <v>0</v>
      </c>
      <c r="AD63" s="60">
        <f>-SUM(Y63,AB63)*Variables!$B$18</f>
        <v>0</v>
      </c>
      <c r="AE63" s="60">
        <f t="shared" si="18"/>
        <v>0</v>
      </c>
      <c r="AF63" s="61">
        <f t="shared" si="19"/>
        <v>0</v>
      </c>
      <c r="AG63" s="75"/>
      <c r="AH63" s="4"/>
      <c r="AI63" s="60">
        <v>0</v>
      </c>
      <c r="AJ63" s="60" t="str">
        <f>IF(D63=0,AJ62*Variables!$B$22,"")</f>
        <v/>
      </c>
      <c r="AK63" s="60" t="str">
        <f>IF(D63=0,AK62*Variables!$B$24,"")</f>
        <v/>
      </c>
      <c r="AL63" s="60" t="str">
        <f>IF(D63=0,AL62*Variables!$B$26,"")</f>
        <v/>
      </c>
      <c r="AM63" s="60" t="str">
        <f>IF(D63=0,AM62*Variables!$B$28,"")</f>
        <v/>
      </c>
      <c r="AN63" s="60" t="str">
        <f>IF(D63=0,AN62+Variables!$B$30,"")</f>
        <v/>
      </c>
      <c r="AO63" s="65">
        <f t="shared" si="20"/>
        <v>0</v>
      </c>
      <c r="AP63" s="75"/>
    </row>
    <row r="64" spans="2:42" ht="15" customHeight="1" x14ac:dyDescent="0.2">
      <c r="B64" s="74"/>
      <c r="C64" s="53" t="str">
        <f>IF(C63&lt;EDATE(Variables!B$31,Variables!B$32-1),EDATE(C63,1),"")</f>
        <v/>
      </c>
      <c r="D64" s="74">
        <f t="shared" si="0"/>
        <v>1</v>
      </c>
      <c r="E64" s="74" t="str">
        <f t="shared" si="1"/>
        <v/>
      </c>
      <c r="F64" s="13" t="str">
        <f>IF(D64=0,F63*Variables!$B$7,"")</f>
        <v/>
      </c>
      <c r="G64" s="13" t="str">
        <f>IF(D64=0,G63*Variables!$B$7,"")</f>
        <v/>
      </c>
      <c r="H64" s="13" t="str">
        <f>IF(D64=0,H63*Variables!$B$7,"")</f>
        <v/>
      </c>
      <c r="I64" s="14" t="str">
        <f>IFERROR((F64*Variables!$B$8),"")</f>
        <v/>
      </c>
      <c r="J64" s="14" t="str">
        <f>IFERROR((G64*Variables!$B$9),"")</f>
        <v/>
      </c>
      <c r="K64" s="14" t="str">
        <f>IFERROR((H64*Variables!$B$10),"")</f>
        <v/>
      </c>
      <c r="L64" s="14">
        <f t="shared" si="2"/>
        <v>0</v>
      </c>
      <c r="M64" s="75"/>
      <c r="N64" s="4"/>
      <c r="O64" s="60" t="str">
        <f t="shared" si="3"/>
        <v/>
      </c>
      <c r="P64" s="60" t="str">
        <f t="shared" si="4"/>
        <v/>
      </c>
      <c r="Q64" s="60" t="str">
        <f t="shared" si="14"/>
        <v/>
      </c>
      <c r="R64" s="61">
        <f t="shared" si="15"/>
        <v>0</v>
      </c>
      <c r="S64" s="75"/>
      <c r="T64" s="4"/>
      <c r="U64" s="78">
        <f>IFERROR(U63+Variables!$B$15,"")</f>
        <v>0.54000000000000026</v>
      </c>
      <c r="V64" s="60" t="str">
        <f t="shared" si="16"/>
        <v/>
      </c>
      <c r="W64" s="60" t="str">
        <f t="shared" si="17"/>
        <v/>
      </c>
      <c r="X64" s="60" t="str">
        <f t="shared" si="9"/>
        <v/>
      </c>
      <c r="Y64" s="61">
        <f t="shared" si="10"/>
        <v>0</v>
      </c>
      <c r="Z64" s="75"/>
      <c r="AA64" s="4"/>
      <c r="AB64" s="60">
        <f>-Y64*Variables!$B$16</f>
        <v>0</v>
      </c>
      <c r="AC64" s="60">
        <f>-SUM(Y64,AB64)*Variables!$B$17</f>
        <v>0</v>
      </c>
      <c r="AD64" s="60">
        <f>-SUM(Y64,AB64)*Variables!$B$18</f>
        <v>0</v>
      </c>
      <c r="AE64" s="60">
        <f t="shared" si="18"/>
        <v>0</v>
      </c>
      <c r="AF64" s="61">
        <f t="shared" si="19"/>
        <v>0</v>
      </c>
      <c r="AG64" s="75"/>
      <c r="AH64" s="4"/>
      <c r="AI64" s="60">
        <v>0</v>
      </c>
      <c r="AJ64" s="60" t="str">
        <f>IF(D64=0,AJ63*Variables!$B$22,"")</f>
        <v/>
      </c>
      <c r="AK64" s="60" t="str">
        <f>IF(D64=0,AK63*Variables!$B$24,"")</f>
        <v/>
      </c>
      <c r="AL64" s="60" t="str">
        <f>IF(D64=0,AL63*Variables!$B$26,"")</f>
        <v/>
      </c>
      <c r="AM64" s="60" t="str">
        <f>IF(D64=0,AM63*Variables!$B$28,"")</f>
        <v/>
      </c>
      <c r="AN64" s="60" t="str">
        <f>IF(D64=0,AN63+Variables!$B$30,"")</f>
        <v/>
      </c>
      <c r="AO64" s="65">
        <f t="shared" si="20"/>
        <v>0</v>
      </c>
      <c r="AP64" s="75"/>
    </row>
    <row r="65" spans="2:42" ht="15" customHeight="1" x14ac:dyDescent="0.2">
      <c r="B65" s="74"/>
      <c r="C65" s="53" t="str">
        <f>IF(C64&lt;EDATE(Variables!B$31,Variables!B$32-1),EDATE(C64,1),"")</f>
        <v/>
      </c>
      <c r="D65" s="74">
        <f t="shared" si="0"/>
        <v>1</v>
      </c>
      <c r="E65" s="74" t="str">
        <f t="shared" si="1"/>
        <v/>
      </c>
      <c r="F65" s="13" t="str">
        <f>IF(D65=0,F64*Variables!$B$7,"")</f>
        <v/>
      </c>
      <c r="G65" s="13" t="str">
        <f>IF(D65=0,G64*Variables!$B$7,"")</f>
        <v/>
      </c>
      <c r="H65" s="13" t="str">
        <f>IF(D65=0,H64*Variables!$B$7,"")</f>
        <v/>
      </c>
      <c r="I65" s="14" t="str">
        <f>IFERROR((F65*Variables!$B$8),"")</f>
        <v/>
      </c>
      <c r="J65" s="14" t="str">
        <f>IFERROR((G65*Variables!$B$9),"")</f>
        <v/>
      </c>
      <c r="K65" s="14" t="str">
        <f>IFERROR((H65*Variables!$B$10),"")</f>
        <v/>
      </c>
      <c r="L65" s="14">
        <f t="shared" si="2"/>
        <v>0</v>
      </c>
      <c r="M65" s="75"/>
      <c r="N65" s="4"/>
      <c r="O65" s="60" t="str">
        <f t="shared" si="3"/>
        <v/>
      </c>
      <c r="P65" s="60" t="str">
        <f t="shared" si="4"/>
        <v/>
      </c>
      <c r="Q65" s="60" t="str">
        <f t="shared" si="14"/>
        <v/>
      </c>
      <c r="R65" s="61">
        <f t="shared" si="15"/>
        <v>0</v>
      </c>
      <c r="S65" s="75"/>
      <c r="T65" s="4"/>
      <c r="U65" s="78">
        <f>IFERROR(U64+Variables!$B$15,"")</f>
        <v>0.55000000000000027</v>
      </c>
      <c r="V65" s="60" t="str">
        <f t="shared" si="16"/>
        <v/>
      </c>
      <c r="W65" s="60" t="str">
        <f t="shared" si="17"/>
        <v/>
      </c>
      <c r="X65" s="60" t="str">
        <f t="shared" si="9"/>
        <v/>
      </c>
      <c r="Y65" s="61">
        <f t="shared" si="10"/>
        <v>0</v>
      </c>
      <c r="Z65" s="75"/>
      <c r="AA65" s="4"/>
      <c r="AB65" s="60">
        <f>-Y65*Variables!$B$16</f>
        <v>0</v>
      </c>
      <c r="AC65" s="60">
        <f>-SUM(Y65,AB65)*Variables!$B$17</f>
        <v>0</v>
      </c>
      <c r="AD65" s="60">
        <f>-SUM(Y65,AB65)*Variables!$B$18</f>
        <v>0</v>
      </c>
      <c r="AE65" s="60">
        <f t="shared" si="18"/>
        <v>0</v>
      </c>
      <c r="AF65" s="61">
        <f t="shared" si="19"/>
        <v>0</v>
      </c>
      <c r="AG65" s="75"/>
      <c r="AH65" s="4"/>
      <c r="AI65" s="60">
        <v>0</v>
      </c>
      <c r="AJ65" s="60" t="str">
        <f>IF(D65=0,AJ64*Variables!$B$22,"")</f>
        <v/>
      </c>
      <c r="AK65" s="60" t="str">
        <f>IF(D65=0,AK64*Variables!$B$24,"")</f>
        <v/>
      </c>
      <c r="AL65" s="60" t="str">
        <f>IF(D65=0,AL64*Variables!$B$26,"")</f>
        <v/>
      </c>
      <c r="AM65" s="60" t="str">
        <f>IF(D65=0,AM64*Variables!$B$28,"")</f>
        <v/>
      </c>
      <c r="AN65" s="60" t="str">
        <f>IF(D65=0,AN64+Variables!$B$30,"")</f>
        <v/>
      </c>
      <c r="AO65" s="65">
        <f t="shared" si="20"/>
        <v>0</v>
      </c>
      <c r="AP65" s="75"/>
    </row>
    <row r="66" spans="2:42" ht="15" customHeight="1" x14ac:dyDescent="0.2">
      <c r="B66" s="74"/>
      <c r="C66" s="53" t="str">
        <f>IF(C65&lt;EDATE(Variables!B$31,Variables!B$32-1),EDATE(C65,1),"")</f>
        <v/>
      </c>
      <c r="D66" s="74">
        <f t="shared" si="0"/>
        <v>1</v>
      </c>
      <c r="E66" s="74" t="str">
        <f t="shared" si="1"/>
        <v/>
      </c>
      <c r="F66" s="13" t="str">
        <f>IF(D66=0,F65*Variables!$B$7,"")</f>
        <v/>
      </c>
      <c r="G66" s="13" t="str">
        <f>IF(D66=0,G65*Variables!$B$7,"")</f>
        <v/>
      </c>
      <c r="H66" s="13" t="str">
        <f>IF(D66=0,H65*Variables!$B$7,"")</f>
        <v/>
      </c>
      <c r="I66" s="14" t="str">
        <f>IFERROR((F66*Variables!$B$8),"")</f>
        <v/>
      </c>
      <c r="J66" s="14" t="str">
        <f>IFERROR((G66*Variables!$B$9),"")</f>
        <v/>
      </c>
      <c r="K66" s="14" t="str">
        <f>IFERROR((H66*Variables!$B$10),"")</f>
        <v/>
      </c>
      <c r="L66" s="14">
        <f t="shared" si="2"/>
        <v>0</v>
      </c>
      <c r="M66" s="75"/>
      <c r="N66" s="4"/>
      <c r="O66" s="60" t="str">
        <f t="shared" si="3"/>
        <v/>
      </c>
      <c r="P66" s="60" t="str">
        <f t="shared" si="4"/>
        <v/>
      </c>
      <c r="Q66" s="60" t="str">
        <f t="shared" si="14"/>
        <v/>
      </c>
      <c r="R66" s="61">
        <f t="shared" si="15"/>
        <v>0</v>
      </c>
      <c r="S66" s="75"/>
      <c r="T66" s="4"/>
      <c r="U66" s="78">
        <f>IFERROR(U65+Variables!$B$15,"")</f>
        <v>0.56000000000000028</v>
      </c>
      <c r="V66" s="60" t="str">
        <f t="shared" si="16"/>
        <v/>
      </c>
      <c r="W66" s="60" t="str">
        <f t="shared" si="17"/>
        <v/>
      </c>
      <c r="X66" s="60" t="str">
        <f t="shared" si="9"/>
        <v/>
      </c>
      <c r="Y66" s="61">
        <f t="shared" si="10"/>
        <v>0</v>
      </c>
      <c r="Z66" s="75"/>
      <c r="AA66" s="4"/>
      <c r="AB66" s="60">
        <f>-Y66*Variables!$B$16</f>
        <v>0</v>
      </c>
      <c r="AC66" s="60">
        <f>-SUM(Y66,AB66)*Variables!$B$17</f>
        <v>0</v>
      </c>
      <c r="AD66" s="60">
        <f>-SUM(Y66,AB66)*Variables!$B$18</f>
        <v>0</v>
      </c>
      <c r="AE66" s="60">
        <f t="shared" si="18"/>
        <v>0</v>
      </c>
      <c r="AF66" s="61">
        <f t="shared" si="19"/>
        <v>0</v>
      </c>
      <c r="AG66" s="75"/>
      <c r="AH66" s="4"/>
      <c r="AI66" s="60">
        <v>0</v>
      </c>
      <c r="AJ66" s="60" t="str">
        <f>IF(D66=0,AJ65*Variables!$B$22,"")</f>
        <v/>
      </c>
      <c r="AK66" s="60" t="str">
        <f>IF(D66=0,AK65*Variables!$B$24,"")</f>
        <v/>
      </c>
      <c r="AL66" s="60" t="str">
        <f>IF(D66=0,AL65*Variables!$B$26,"")</f>
        <v/>
      </c>
      <c r="AM66" s="60" t="str">
        <f>IF(D66=0,AM65*Variables!$B$28,"")</f>
        <v/>
      </c>
      <c r="AN66" s="60" t="str">
        <f>IF(D66=0,AN65+Variables!$B$30,"")</f>
        <v/>
      </c>
      <c r="AO66" s="65">
        <f t="shared" si="20"/>
        <v>0</v>
      </c>
      <c r="AP66" s="75"/>
    </row>
    <row r="67" spans="2:42" ht="15" customHeight="1" x14ac:dyDescent="0.2">
      <c r="B67" s="74"/>
      <c r="C67" s="53" t="str">
        <f>IF(C66&lt;EDATE(Variables!B$31,Variables!B$32-1),EDATE(C66,1),"")</f>
        <v/>
      </c>
      <c r="D67" s="74">
        <f t="shared" si="0"/>
        <v>1</v>
      </c>
      <c r="E67" s="74" t="str">
        <f t="shared" si="1"/>
        <v/>
      </c>
      <c r="F67" s="13" t="str">
        <f>IF(D67=0,F66*Variables!$B$7,"")</f>
        <v/>
      </c>
      <c r="G67" s="13" t="str">
        <f>IF(D67=0,G66*Variables!$B$7,"")</f>
        <v/>
      </c>
      <c r="H67" s="13" t="str">
        <f>IF(D67=0,H66*Variables!$B$7,"")</f>
        <v/>
      </c>
      <c r="I67" s="14" t="str">
        <f>IFERROR((F67*Variables!$B$8),"")</f>
        <v/>
      </c>
      <c r="J67" s="14" t="str">
        <f>IFERROR((G67*Variables!$B$9),"")</f>
        <v/>
      </c>
      <c r="K67" s="14" t="str">
        <f>IFERROR((H67*Variables!$B$10),"")</f>
        <v/>
      </c>
      <c r="L67" s="14">
        <f t="shared" si="2"/>
        <v>0</v>
      </c>
      <c r="M67" s="75"/>
      <c r="N67" s="4"/>
      <c r="O67" s="60" t="str">
        <f t="shared" si="3"/>
        <v/>
      </c>
      <c r="P67" s="60" t="str">
        <f t="shared" si="4"/>
        <v/>
      </c>
      <c r="Q67" s="60" t="str">
        <f t="shared" si="14"/>
        <v/>
      </c>
      <c r="R67" s="61">
        <f t="shared" si="15"/>
        <v>0</v>
      </c>
      <c r="S67" s="75"/>
      <c r="T67" s="4"/>
      <c r="U67" s="78">
        <f>IFERROR(U66+Variables!$B$15,"")</f>
        <v>0.57000000000000028</v>
      </c>
      <c r="V67" s="60" t="str">
        <f t="shared" si="16"/>
        <v/>
      </c>
      <c r="W67" s="60" t="str">
        <f t="shared" si="17"/>
        <v/>
      </c>
      <c r="X67" s="60" t="str">
        <f t="shared" si="9"/>
        <v/>
      </c>
      <c r="Y67" s="61">
        <f t="shared" si="10"/>
        <v>0</v>
      </c>
      <c r="Z67" s="75"/>
      <c r="AA67" s="4"/>
      <c r="AB67" s="60">
        <f>-Y67*Variables!$B$16</f>
        <v>0</v>
      </c>
      <c r="AC67" s="60">
        <f>-SUM(Y67,AB67)*Variables!$B$17</f>
        <v>0</v>
      </c>
      <c r="AD67" s="60">
        <f>-SUM(Y67,AB67)*Variables!$B$18</f>
        <v>0</v>
      </c>
      <c r="AE67" s="60">
        <f t="shared" si="18"/>
        <v>0</v>
      </c>
      <c r="AF67" s="61">
        <f t="shared" si="19"/>
        <v>0</v>
      </c>
      <c r="AG67" s="75"/>
      <c r="AH67" s="4"/>
      <c r="AI67" s="60">
        <v>0</v>
      </c>
      <c r="AJ67" s="60" t="str">
        <f>IF(D67=0,AJ66*Variables!$B$22,"")</f>
        <v/>
      </c>
      <c r="AK67" s="60" t="str">
        <f>IF(D67=0,AK66*Variables!$B$24,"")</f>
        <v/>
      </c>
      <c r="AL67" s="60" t="str">
        <f>IF(D67=0,AL66*Variables!$B$26,"")</f>
        <v/>
      </c>
      <c r="AM67" s="60" t="str">
        <f>IF(D67=0,AM66*Variables!$B$28,"")</f>
        <v/>
      </c>
      <c r="AN67" s="60" t="str">
        <f>IF(D67=0,AN66+Variables!$B$30,"")</f>
        <v/>
      </c>
      <c r="AO67" s="65">
        <f t="shared" si="20"/>
        <v>0</v>
      </c>
      <c r="AP67" s="75"/>
    </row>
    <row r="68" spans="2:42" ht="15" customHeight="1" x14ac:dyDescent="0.2">
      <c r="B68" s="74"/>
      <c r="C68" s="53" t="str">
        <f>IF(C67&lt;EDATE(Variables!B$31,Variables!B$32-1),EDATE(C67,1),"")</f>
        <v/>
      </c>
      <c r="D68" s="74">
        <f t="shared" si="0"/>
        <v>1</v>
      </c>
      <c r="E68" s="74" t="str">
        <f t="shared" si="1"/>
        <v/>
      </c>
      <c r="F68" s="13" t="str">
        <f>IF(D68=0,F67*Variables!$B$7,"")</f>
        <v/>
      </c>
      <c r="G68" s="13" t="str">
        <f>IF(D68=0,G67*Variables!$B$7,"")</f>
        <v/>
      </c>
      <c r="H68" s="13" t="str">
        <f>IF(D68=0,H67*Variables!$B$7,"")</f>
        <v/>
      </c>
      <c r="I68" s="14" t="str">
        <f>IFERROR((F68*Variables!$B$8),"")</f>
        <v/>
      </c>
      <c r="J68" s="14" t="str">
        <f>IFERROR((G68*Variables!$B$9),"")</f>
        <v/>
      </c>
      <c r="K68" s="14" t="str">
        <f>IFERROR((H68*Variables!$B$10),"")</f>
        <v/>
      </c>
      <c r="L68" s="14">
        <f t="shared" si="2"/>
        <v>0</v>
      </c>
      <c r="M68" s="75"/>
      <c r="N68" s="4"/>
      <c r="O68" s="60" t="str">
        <f t="shared" si="3"/>
        <v/>
      </c>
      <c r="P68" s="60" t="str">
        <f t="shared" si="4"/>
        <v/>
      </c>
      <c r="Q68" s="60" t="str">
        <f t="shared" si="14"/>
        <v/>
      </c>
      <c r="R68" s="61">
        <f t="shared" si="15"/>
        <v>0</v>
      </c>
      <c r="S68" s="75"/>
      <c r="T68" s="4"/>
      <c r="U68" s="78">
        <f>IFERROR(U67+Variables!$B$15,"")</f>
        <v>0.58000000000000029</v>
      </c>
      <c r="V68" s="60" t="str">
        <f t="shared" si="16"/>
        <v/>
      </c>
      <c r="W68" s="60" t="str">
        <f t="shared" si="17"/>
        <v/>
      </c>
      <c r="X68" s="60" t="str">
        <f t="shared" si="9"/>
        <v/>
      </c>
      <c r="Y68" s="61">
        <f t="shared" si="10"/>
        <v>0</v>
      </c>
      <c r="Z68" s="75"/>
      <c r="AA68" s="4"/>
      <c r="AB68" s="60">
        <f>-Y68*Variables!$B$16</f>
        <v>0</v>
      </c>
      <c r="AC68" s="60">
        <f>-SUM(Y68,AB68)*Variables!$B$17</f>
        <v>0</v>
      </c>
      <c r="AD68" s="60">
        <f>-SUM(Y68,AB68)*Variables!$B$18</f>
        <v>0</v>
      </c>
      <c r="AE68" s="60">
        <f t="shared" si="18"/>
        <v>0</v>
      </c>
      <c r="AF68" s="61">
        <f t="shared" si="19"/>
        <v>0</v>
      </c>
      <c r="AG68" s="75"/>
      <c r="AH68" s="4"/>
      <c r="AI68" s="60">
        <v>0</v>
      </c>
      <c r="AJ68" s="60" t="str">
        <f>IF(D68=0,AJ67*Variables!$B$22,"")</f>
        <v/>
      </c>
      <c r="AK68" s="60" t="str">
        <f>IF(D68=0,AK67*Variables!$B$24,"")</f>
        <v/>
      </c>
      <c r="AL68" s="60" t="str">
        <f>IF(D68=0,AL67*Variables!$B$26,"")</f>
        <v/>
      </c>
      <c r="AM68" s="60" t="str">
        <f>IF(D68=0,AM67*Variables!$B$28,"")</f>
        <v/>
      </c>
      <c r="AN68" s="60" t="str">
        <f>IF(D68=0,AN67+Variables!$B$30,"")</f>
        <v/>
      </c>
      <c r="AO68" s="65">
        <f t="shared" si="20"/>
        <v>0</v>
      </c>
      <c r="AP68" s="75"/>
    </row>
    <row r="69" spans="2:42" ht="15" customHeight="1" x14ac:dyDescent="0.2">
      <c r="B69" s="74"/>
      <c r="C69" s="53" t="str">
        <f>IF(C68&lt;EDATE(Variables!B$31,Variables!B$32-1),EDATE(C68,1),"")</f>
        <v/>
      </c>
      <c r="D69" s="74">
        <f t="shared" si="0"/>
        <v>1</v>
      </c>
      <c r="E69" s="74" t="str">
        <f t="shared" si="1"/>
        <v/>
      </c>
      <c r="F69" s="13" t="str">
        <f>IF(D69=0,F68*Variables!$B$7,"")</f>
        <v/>
      </c>
      <c r="G69" s="13" t="str">
        <f>IF(D69=0,G68*Variables!$B$7,"")</f>
        <v/>
      </c>
      <c r="H69" s="13" t="str">
        <f>IF(D69=0,H68*Variables!$B$7,"")</f>
        <v/>
      </c>
      <c r="I69" s="14" t="str">
        <f>IFERROR((F69*Variables!$B$8),"")</f>
        <v/>
      </c>
      <c r="J69" s="14" t="str">
        <f>IFERROR((G69*Variables!$B$9),"")</f>
        <v/>
      </c>
      <c r="K69" s="14" t="str">
        <f>IFERROR((H69*Variables!$B$10),"")</f>
        <v/>
      </c>
      <c r="L69" s="14">
        <f t="shared" si="2"/>
        <v>0</v>
      </c>
      <c r="M69" s="75"/>
      <c r="N69" s="4"/>
      <c r="O69" s="60" t="str">
        <f t="shared" si="3"/>
        <v/>
      </c>
      <c r="P69" s="60" t="str">
        <f t="shared" si="4"/>
        <v/>
      </c>
      <c r="Q69" s="60" t="str">
        <f t="shared" si="14"/>
        <v/>
      </c>
      <c r="R69" s="61">
        <f t="shared" si="15"/>
        <v>0</v>
      </c>
      <c r="S69" s="75"/>
      <c r="T69" s="4"/>
      <c r="U69" s="78">
        <f>IFERROR(U68+Variables!$B$15,"")</f>
        <v>0.5900000000000003</v>
      </c>
      <c r="V69" s="60" t="str">
        <f t="shared" si="16"/>
        <v/>
      </c>
      <c r="W69" s="60" t="str">
        <f t="shared" si="17"/>
        <v/>
      </c>
      <c r="X69" s="60" t="str">
        <f t="shared" si="9"/>
        <v/>
      </c>
      <c r="Y69" s="61">
        <f t="shared" si="10"/>
        <v>0</v>
      </c>
      <c r="Z69" s="75"/>
      <c r="AA69" s="4"/>
      <c r="AB69" s="60">
        <f>-Y69*Variables!$B$16</f>
        <v>0</v>
      </c>
      <c r="AC69" s="60">
        <f>-SUM(Y69,AB69)*Variables!$B$17</f>
        <v>0</v>
      </c>
      <c r="AD69" s="60">
        <f>-SUM(Y69,AB69)*Variables!$B$18</f>
        <v>0</v>
      </c>
      <c r="AE69" s="60">
        <f t="shared" si="18"/>
        <v>0</v>
      </c>
      <c r="AF69" s="61">
        <f t="shared" si="19"/>
        <v>0</v>
      </c>
      <c r="AG69" s="75"/>
      <c r="AH69" s="4"/>
      <c r="AI69" s="60">
        <v>0</v>
      </c>
      <c r="AJ69" s="60" t="str">
        <f>IF(D69=0,AJ68*Variables!$B$22,"")</f>
        <v/>
      </c>
      <c r="AK69" s="60" t="str">
        <f>IF(D69=0,AK68*Variables!$B$24,"")</f>
        <v/>
      </c>
      <c r="AL69" s="60" t="str">
        <f>IF(D69=0,AL68*Variables!$B$26,"")</f>
        <v/>
      </c>
      <c r="AM69" s="60" t="str">
        <f>IF(D69=0,AM68*Variables!$B$28,"")</f>
        <v/>
      </c>
      <c r="AN69" s="60" t="str">
        <f>IF(D69=0,AN68+Variables!$B$30,"")</f>
        <v/>
      </c>
      <c r="AO69" s="65">
        <f t="shared" si="20"/>
        <v>0</v>
      </c>
      <c r="AP69" s="75"/>
    </row>
    <row r="70" spans="2:42" ht="15" customHeight="1" x14ac:dyDescent="0.2">
      <c r="B70" s="74"/>
      <c r="C70" s="53" t="str">
        <f>IF(C69&lt;EDATE(Variables!B$31,Variables!B$32-1),EDATE(C69,1),"")</f>
        <v/>
      </c>
      <c r="D70" s="74">
        <f t="shared" si="0"/>
        <v>1</v>
      </c>
      <c r="E70" s="74" t="str">
        <f t="shared" si="1"/>
        <v/>
      </c>
      <c r="F70" s="13" t="str">
        <f>IF(D70=0,F69*Variables!$B$7,"")</f>
        <v/>
      </c>
      <c r="G70" s="13" t="str">
        <f>IF(D70=0,G69*Variables!$B$7,"")</f>
        <v/>
      </c>
      <c r="H70" s="13" t="str">
        <f>IF(D70=0,H69*Variables!$B$7,"")</f>
        <v/>
      </c>
      <c r="I70" s="14" t="str">
        <f>IFERROR((F70*Variables!$B$8),"")</f>
        <v/>
      </c>
      <c r="J70" s="14" t="str">
        <f>IFERROR((G70*Variables!$B$9),"")</f>
        <v/>
      </c>
      <c r="K70" s="14" t="str">
        <f>IFERROR((H70*Variables!$B$10),"")</f>
        <v/>
      </c>
      <c r="L70" s="14">
        <f t="shared" si="2"/>
        <v>0</v>
      </c>
      <c r="M70" s="75"/>
      <c r="N70" s="4"/>
      <c r="O70" s="60" t="str">
        <f t="shared" si="3"/>
        <v/>
      </c>
      <c r="P70" s="60" t="str">
        <f t="shared" si="4"/>
        <v/>
      </c>
      <c r="Q70" s="60" t="str">
        <f t="shared" si="14"/>
        <v/>
      </c>
      <c r="R70" s="61">
        <f t="shared" si="15"/>
        <v>0</v>
      </c>
      <c r="S70" s="75"/>
      <c r="T70" s="4"/>
      <c r="U70" s="78">
        <f>IFERROR(U69+Variables!$B$15,"")</f>
        <v>0.60000000000000031</v>
      </c>
      <c r="V70" s="60" t="str">
        <f t="shared" si="16"/>
        <v/>
      </c>
      <c r="W70" s="60" t="str">
        <f t="shared" si="17"/>
        <v/>
      </c>
      <c r="X70" s="60" t="str">
        <f t="shared" si="9"/>
        <v/>
      </c>
      <c r="Y70" s="61">
        <f t="shared" si="10"/>
        <v>0</v>
      </c>
      <c r="Z70" s="75"/>
      <c r="AA70" s="4"/>
      <c r="AB70" s="60">
        <f>-Y70*Variables!$B$16</f>
        <v>0</v>
      </c>
      <c r="AC70" s="60">
        <f>-SUM(Y70,AB70)*Variables!$B$17</f>
        <v>0</v>
      </c>
      <c r="AD70" s="60">
        <f>-SUM(Y70,AB70)*Variables!$B$18</f>
        <v>0</v>
      </c>
      <c r="AE70" s="60">
        <f t="shared" si="18"/>
        <v>0</v>
      </c>
      <c r="AF70" s="61">
        <f t="shared" si="19"/>
        <v>0</v>
      </c>
      <c r="AG70" s="75"/>
      <c r="AH70" s="4"/>
      <c r="AI70" s="60">
        <v>0</v>
      </c>
      <c r="AJ70" s="60" t="str">
        <f>IF(D70=0,AJ69*Variables!$B$22,"")</f>
        <v/>
      </c>
      <c r="AK70" s="60" t="str">
        <f>IF(D70=0,AK69*Variables!$B$24,"")</f>
        <v/>
      </c>
      <c r="AL70" s="60" t="str">
        <f>IF(D70=0,AL69*Variables!$B$26,"")</f>
        <v/>
      </c>
      <c r="AM70" s="60" t="str">
        <f>IF(D70=0,AM69*Variables!$B$28,"")</f>
        <v/>
      </c>
      <c r="AN70" s="60" t="str">
        <f>IF(D70=0,AN69+Variables!$B$30,"")</f>
        <v/>
      </c>
      <c r="AO70" s="65">
        <f t="shared" si="20"/>
        <v>0</v>
      </c>
      <c r="AP70" s="75"/>
    </row>
    <row r="71" spans="2:42" ht="15" customHeight="1" x14ac:dyDescent="0.2">
      <c r="B71" s="74"/>
      <c r="C71" s="53" t="str">
        <f>IF(C70&lt;EDATE(Variables!B$31,Variables!B$32-1),EDATE(C70,1),"")</f>
        <v/>
      </c>
      <c r="D71" s="74">
        <f t="shared" si="0"/>
        <v>1</v>
      </c>
      <c r="E71" s="74" t="str">
        <f t="shared" si="1"/>
        <v/>
      </c>
      <c r="F71" s="13" t="str">
        <f>IF(D71=0,F70*Variables!$B$7,"")</f>
        <v/>
      </c>
      <c r="G71" s="13" t="str">
        <f>IF(D71=0,G70*Variables!$B$7,"")</f>
        <v/>
      </c>
      <c r="H71" s="13" t="str">
        <f>IF(D71=0,H70*Variables!$B$7,"")</f>
        <v/>
      </c>
      <c r="I71" s="14" t="str">
        <f>IFERROR((F71*Variables!$B$8),"")</f>
        <v/>
      </c>
      <c r="J71" s="14" t="str">
        <f>IFERROR((G71*Variables!$B$9),"")</f>
        <v/>
      </c>
      <c r="K71" s="14" t="str">
        <f>IFERROR((H71*Variables!$B$10),"")</f>
        <v/>
      </c>
      <c r="L71" s="14">
        <f t="shared" si="2"/>
        <v>0</v>
      </c>
      <c r="M71" s="75"/>
      <c r="N71" s="4"/>
      <c r="O71" s="60" t="str">
        <f t="shared" si="3"/>
        <v/>
      </c>
      <c r="P71" s="60" t="str">
        <f t="shared" si="4"/>
        <v/>
      </c>
      <c r="Q71" s="60" t="str">
        <f t="shared" si="14"/>
        <v/>
      </c>
      <c r="R71" s="61">
        <f t="shared" si="15"/>
        <v>0</v>
      </c>
      <c r="S71" s="75"/>
      <c r="T71" s="4"/>
      <c r="U71" s="78">
        <f>IFERROR(U70+Variables!$B$15,"")</f>
        <v>0.61000000000000032</v>
      </c>
      <c r="V71" s="60" t="str">
        <f t="shared" si="16"/>
        <v/>
      </c>
      <c r="W71" s="60" t="str">
        <f t="shared" si="17"/>
        <v/>
      </c>
      <c r="X71" s="60" t="str">
        <f t="shared" si="9"/>
        <v/>
      </c>
      <c r="Y71" s="61">
        <f t="shared" si="10"/>
        <v>0</v>
      </c>
      <c r="Z71" s="75"/>
      <c r="AA71" s="4"/>
      <c r="AB71" s="60">
        <f>-Y71*Variables!$B$16</f>
        <v>0</v>
      </c>
      <c r="AC71" s="60">
        <f>-SUM(Y71,AB71)*Variables!$B$17</f>
        <v>0</v>
      </c>
      <c r="AD71" s="60">
        <f>-SUM(Y71,AB71)*Variables!$B$18</f>
        <v>0</v>
      </c>
      <c r="AE71" s="60">
        <f t="shared" si="18"/>
        <v>0</v>
      </c>
      <c r="AF71" s="61">
        <f t="shared" si="19"/>
        <v>0</v>
      </c>
      <c r="AG71" s="75"/>
      <c r="AH71" s="4"/>
      <c r="AI71" s="60">
        <v>0</v>
      </c>
      <c r="AJ71" s="60" t="str">
        <f>IF(D71=0,AJ70*Variables!$B$22,"")</f>
        <v/>
      </c>
      <c r="AK71" s="60" t="str">
        <f>IF(D71=0,AK70*Variables!$B$24,"")</f>
        <v/>
      </c>
      <c r="AL71" s="60" t="str">
        <f>IF(D71=0,AL70*Variables!$B$26,"")</f>
        <v/>
      </c>
      <c r="AM71" s="60" t="str">
        <f>IF(D71=0,AM70*Variables!$B$28,"")</f>
        <v/>
      </c>
      <c r="AN71" s="60" t="str">
        <f>IF(D71=0,AN70+Variables!$B$30,"")</f>
        <v/>
      </c>
      <c r="AO71" s="65">
        <f t="shared" si="20"/>
        <v>0</v>
      </c>
      <c r="AP71" s="75"/>
    </row>
    <row r="72" spans="2:42" ht="15" customHeight="1" x14ac:dyDescent="0.2">
      <c r="B72" s="74"/>
      <c r="C72" s="53" t="str">
        <f>IF(C71&lt;EDATE(Variables!B$31,Variables!B$32-1),EDATE(C71,1),"")</f>
        <v/>
      </c>
      <c r="D72" s="74">
        <f t="shared" si="0"/>
        <v>1</v>
      </c>
      <c r="E72" s="74" t="str">
        <f t="shared" si="1"/>
        <v/>
      </c>
      <c r="F72" s="13" t="str">
        <f>IF(D72=0,F71*Variables!$B$7,"")</f>
        <v/>
      </c>
      <c r="G72" s="13" t="str">
        <f>IF(D72=0,G71*Variables!$B$7,"")</f>
        <v/>
      </c>
      <c r="H72" s="13" t="str">
        <f>IF(D72=0,H71*Variables!$B$7,"")</f>
        <v/>
      </c>
      <c r="I72" s="14" t="str">
        <f>IFERROR((F72*Variables!$B$8),"")</f>
        <v/>
      </c>
      <c r="J72" s="14" t="str">
        <f>IFERROR((G72*Variables!$B$9),"")</f>
        <v/>
      </c>
      <c r="K72" s="14" t="str">
        <f>IFERROR((H72*Variables!$B$10),"")</f>
        <v/>
      </c>
      <c r="L72" s="14">
        <f t="shared" si="2"/>
        <v>0</v>
      </c>
      <c r="M72" s="75"/>
      <c r="N72" s="4"/>
      <c r="O72" s="60" t="str">
        <f t="shared" si="3"/>
        <v/>
      </c>
      <c r="P72" s="60" t="str">
        <f t="shared" si="4"/>
        <v/>
      </c>
      <c r="Q72" s="60" t="str">
        <f t="shared" si="14"/>
        <v/>
      </c>
      <c r="R72" s="61">
        <f t="shared" si="15"/>
        <v>0</v>
      </c>
      <c r="S72" s="75"/>
      <c r="T72" s="4"/>
      <c r="U72" s="78">
        <f>IFERROR(U71+Variables!$B$15,"")</f>
        <v>0.62000000000000033</v>
      </c>
      <c r="V72" s="60" t="str">
        <f t="shared" si="16"/>
        <v/>
      </c>
      <c r="W72" s="60" t="str">
        <f t="shared" si="17"/>
        <v/>
      </c>
      <c r="X72" s="60" t="str">
        <f t="shared" si="9"/>
        <v/>
      </c>
      <c r="Y72" s="61">
        <f t="shared" si="10"/>
        <v>0</v>
      </c>
      <c r="Z72" s="75"/>
      <c r="AA72" s="4"/>
      <c r="AB72" s="60">
        <f>-Y72*Variables!$B$16</f>
        <v>0</v>
      </c>
      <c r="AC72" s="60">
        <f>-SUM(Y72,AB72)*Variables!$B$17</f>
        <v>0</v>
      </c>
      <c r="AD72" s="60">
        <f>-SUM(Y72,AB72)*Variables!$B$18</f>
        <v>0</v>
      </c>
      <c r="AE72" s="60">
        <f t="shared" si="18"/>
        <v>0</v>
      </c>
      <c r="AF72" s="61">
        <f t="shared" si="19"/>
        <v>0</v>
      </c>
      <c r="AG72" s="75"/>
      <c r="AH72" s="4"/>
      <c r="AI72" s="60">
        <v>0</v>
      </c>
      <c r="AJ72" s="60" t="str">
        <f>IF(D72=0,AJ71*Variables!$B$22,"")</f>
        <v/>
      </c>
      <c r="AK72" s="60" t="str">
        <f>IF(D72=0,AK71*Variables!$B$24,"")</f>
        <v/>
      </c>
      <c r="AL72" s="60" t="str">
        <f>IF(D72=0,AL71*Variables!$B$26,"")</f>
        <v/>
      </c>
      <c r="AM72" s="60" t="str">
        <f>IF(D72=0,AM71*Variables!$B$28,"")</f>
        <v/>
      </c>
      <c r="AN72" s="60" t="str">
        <f>IF(D72=0,AN71+Variables!$B$30,"")</f>
        <v/>
      </c>
      <c r="AO72" s="65">
        <f t="shared" si="20"/>
        <v>0</v>
      </c>
      <c r="AP72" s="75"/>
    </row>
    <row r="73" spans="2:42" ht="15" customHeight="1" x14ac:dyDescent="0.2">
      <c r="B73" s="74"/>
      <c r="C73" s="53" t="str">
        <f>IF(C72&lt;EDATE(Variables!B$31,Variables!B$32-1),EDATE(C72,1),"")</f>
        <v/>
      </c>
      <c r="D73" s="74">
        <f t="shared" si="0"/>
        <v>1</v>
      </c>
      <c r="E73" s="74" t="str">
        <f t="shared" si="1"/>
        <v/>
      </c>
      <c r="F73" s="13" t="str">
        <f>IF(D73=0,F72*Variables!$B$7,"")</f>
        <v/>
      </c>
      <c r="G73" s="13" t="str">
        <f>IF(D73=0,G72*Variables!$B$7,"")</f>
        <v/>
      </c>
      <c r="H73" s="13" t="str">
        <f>IF(D73=0,H72*Variables!$B$7,"")</f>
        <v/>
      </c>
      <c r="I73" s="14" t="str">
        <f>IFERROR((F73*Variables!$B$8),"")</f>
        <v/>
      </c>
      <c r="J73" s="14" t="str">
        <f>IFERROR((G73*Variables!$B$9),"")</f>
        <v/>
      </c>
      <c r="K73" s="14" t="str">
        <f>IFERROR((H73*Variables!$B$10),"")</f>
        <v/>
      </c>
      <c r="L73" s="14">
        <f t="shared" si="2"/>
        <v>0</v>
      </c>
      <c r="M73" s="75"/>
      <c r="N73" s="4"/>
      <c r="O73" s="60" t="str">
        <f t="shared" si="3"/>
        <v/>
      </c>
      <c r="P73" s="60" t="str">
        <f t="shared" si="4"/>
        <v/>
      </c>
      <c r="Q73" s="60" t="str">
        <f t="shared" si="14"/>
        <v/>
      </c>
      <c r="R73" s="61">
        <f t="shared" si="15"/>
        <v>0</v>
      </c>
      <c r="S73" s="75"/>
      <c r="T73" s="4"/>
      <c r="U73" s="78">
        <f>IFERROR(U72+Variables!$B$15,"")</f>
        <v>0.63000000000000034</v>
      </c>
      <c r="V73" s="60" t="str">
        <f t="shared" si="16"/>
        <v/>
      </c>
      <c r="W73" s="60" t="str">
        <f t="shared" si="17"/>
        <v/>
      </c>
      <c r="X73" s="60" t="str">
        <f t="shared" si="9"/>
        <v/>
      </c>
      <c r="Y73" s="61">
        <f t="shared" si="10"/>
        <v>0</v>
      </c>
      <c r="Z73" s="75"/>
      <c r="AA73" s="4"/>
      <c r="AB73" s="60">
        <f>-Y73*Variables!$B$16</f>
        <v>0</v>
      </c>
      <c r="AC73" s="60">
        <f>-SUM(Y73,AB73)*Variables!$B$17</f>
        <v>0</v>
      </c>
      <c r="AD73" s="60">
        <f>-SUM(Y73,AB73)*Variables!$B$18</f>
        <v>0</v>
      </c>
      <c r="AE73" s="60">
        <f t="shared" si="18"/>
        <v>0</v>
      </c>
      <c r="AF73" s="61">
        <f t="shared" si="19"/>
        <v>0</v>
      </c>
      <c r="AG73" s="75"/>
      <c r="AH73" s="4"/>
      <c r="AI73" s="60">
        <v>0</v>
      </c>
      <c r="AJ73" s="60" t="str">
        <f>IF(D73=0,AJ72*Variables!$B$22,"")</f>
        <v/>
      </c>
      <c r="AK73" s="60" t="str">
        <f>IF(D73=0,AK72*Variables!$B$24,"")</f>
        <v/>
      </c>
      <c r="AL73" s="60" t="str">
        <f>IF(D73=0,AL72*Variables!$B$26,"")</f>
        <v/>
      </c>
      <c r="AM73" s="60" t="str">
        <f>IF(D73=0,AM72*Variables!$B$28,"")</f>
        <v/>
      </c>
      <c r="AN73" s="60" t="str">
        <f>IF(D73=0,AN72+Variables!$B$30,"")</f>
        <v/>
      </c>
      <c r="AO73" s="65">
        <f t="shared" si="20"/>
        <v>0</v>
      </c>
      <c r="AP73" s="75"/>
    </row>
    <row r="74" spans="2:42" ht="15" customHeight="1" x14ac:dyDescent="0.2">
      <c r="B74" s="74"/>
      <c r="C74" s="53" t="str">
        <f>IF(C73&lt;EDATE(Variables!B$31,Variables!B$32-1),EDATE(C73,1),"")</f>
        <v/>
      </c>
      <c r="D74" s="74">
        <f t="shared" si="0"/>
        <v>1</v>
      </c>
      <c r="E74" s="74" t="str">
        <f t="shared" si="1"/>
        <v/>
      </c>
      <c r="F74" s="13" t="str">
        <f>IF(D74=0,F73*Variables!$B$7,"")</f>
        <v/>
      </c>
      <c r="G74" s="13" t="str">
        <f>IF(D74=0,G73*Variables!$B$7,"")</f>
        <v/>
      </c>
      <c r="H74" s="13" t="str">
        <f>IF(D74=0,H73*Variables!$B$7,"")</f>
        <v/>
      </c>
      <c r="I74" s="14" t="str">
        <f>IFERROR((F74*Variables!$B$8),"")</f>
        <v/>
      </c>
      <c r="J74" s="14" t="str">
        <f>IFERROR((G74*Variables!$B$9),"")</f>
        <v/>
      </c>
      <c r="K74" s="14" t="str">
        <f>IFERROR((H74*Variables!$B$10),"")</f>
        <v/>
      </c>
      <c r="L74" s="14">
        <f t="shared" si="2"/>
        <v>0</v>
      </c>
      <c r="M74" s="75"/>
      <c r="N74" s="4"/>
      <c r="O74" s="60" t="str">
        <f t="shared" si="3"/>
        <v/>
      </c>
      <c r="P74" s="60" t="str">
        <f t="shared" si="4"/>
        <v/>
      </c>
      <c r="Q74" s="60" t="str">
        <f t="shared" si="14"/>
        <v/>
      </c>
      <c r="R74" s="61">
        <f t="shared" si="15"/>
        <v>0</v>
      </c>
      <c r="S74" s="75"/>
      <c r="T74" s="4"/>
      <c r="U74" s="78">
        <f>IFERROR(U73+Variables!$B$15,"")</f>
        <v>0.64000000000000035</v>
      </c>
      <c r="V74" s="60" t="str">
        <f t="shared" si="16"/>
        <v/>
      </c>
      <c r="W74" s="60" t="str">
        <f t="shared" si="17"/>
        <v/>
      </c>
      <c r="X74" s="60" t="str">
        <f t="shared" si="9"/>
        <v/>
      </c>
      <c r="Y74" s="61">
        <f t="shared" si="10"/>
        <v>0</v>
      </c>
      <c r="Z74" s="75"/>
      <c r="AA74" s="4"/>
      <c r="AB74" s="60">
        <f>-Y74*Variables!$B$16</f>
        <v>0</v>
      </c>
      <c r="AC74" s="60">
        <f>-SUM(Y74,AB74)*Variables!$B$17</f>
        <v>0</v>
      </c>
      <c r="AD74" s="60">
        <f>-SUM(Y74,AB74)*Variables!$B$18</f>
        <v>0</v>
      </c>
      <c r="AE74" s="60">
        <f t="shared" si="18"/>
        <v>0</v>
      </c>
      <c r="AF74" s="61">
        <f t="shared" si="19"/>
        <v>0</v>
      </c>
      <c r="AG74" s="75"/>
      <c r="AH74" s="4"/>
      <c r="AI74" s="60">
        <v>0</v>
      </c>
      <c r="AJ74" s="60" t="str">
        <f>IF(D74=0,AJ73*Variables!$B$22,"")</f>
        <v/>
      </c>
      <c r="AK74" s="60" t="str">
        <f>IF(D74=0,AK73*Variables!$B$24,"")</f>
        <v/>
      </c>
      <c r="AL74" s="60" t="str">
        <f>IF(D74=0,AL73*Variables!$B$26,"")</f>
        <v/>
      </c>
      <c r="AM74" s="60" t="str">
        <f>IF(D74=0,AM73*Variables!$B$28,"")</f>
        <v/>
      </c>
      <c r="AN74" s="60" t="str">
        <f>IF(D74=0,AN73+Variables!$B$30,"")</f>
        <v/>
      </c>
      <c r="AO74" s="65">
        <f t="shared" si="20"/>
        <v>0</v>
      </c>
      <c r="AP74" s="75"/>
    </row>
    <row r="75" spans="2:42" ht="15" customHeight="1" x14ac:dyDescent="0.2">
      <c r="B75" s="74"/>
      <c r="C75" s="53" t="str">
        <f>IF(C74&lt;EDATE(Variables!B$31,Variables!B$32-1),EDATE(C74,1),"")</f>
        <v/>
      </c>
      <c r="D75" s="74">
        <f t="shared" si="0"/>
        <v>1</v>
      </c>
      <c r="E75" s="74" t="str">
        <f t="shared" si="1"/>
        <v/>
      </c>
      <c r="F75" s="13" t="str">
        <f>IF(D75=0,F74*Variables!$B$7,"")</f>
        <v/>
      </c>
      <c r="G75" s="13" t="str">
        <f>IF(D75=0,G74*Variables!$B$7,"")</f>
        <v/>
      </c>
      <c r="H75" s="13" t="str">
        <f>IF(D75=0,H74*Variables!$B$7,"")</f>
        <v/>
      </c>
      <c r="I75" s="14" t="str">
        <f>IFERROR((F75*Variables!$B$8),"")</f>
        <v/>
      </c>
      <c r="J75" s="14" t="str">
        <f>IFERROR((G75*Variables!$B$9),"")</f>
        <v/>
      </c>
      <c r="K75" s="14" t="str">
        <f>IFERROR((H75*Variables!$B$10),"")</f>
        <v/>
      </c>
      <c r="L75" s="14">
        <f t="shared" si="2"/>
        <v>0</v>
      </c>
      <c r="M75" s="75"/>
      <c r="N75" s="4"/>
      <c r="O75" s="60" t="str">
        <f t="shared" si="3"/>
        <v/>
      </c>
      <c r="P75" s="60" t="str">
        <f t="shared" si="4"/>
        <v/>
      </c>
      <c r="Q75" s="60" t="str">
        <f t="shared" si="14"/>
        <v/>
      </c>
      <c r="R75" s="61">
        <f t="shared" si="15"/>
        <v>0</v>
      </c>
      <c r="S75" s="75"/>
      <c r="T75" s="4"/>
      <c r="U75" s="78">
        <f>IFERROR(U74+Variables!$B$15,"")</f>
        <v>0.65000000000000036</v>
      </c>
      <c r="V75" s="60" t="str">
        <f t="shared" si="16"/>
        <v/>
      </c>
      <c r="W75" s="60" t="str">
        <f t="shared" si="17"/>
        <v/>
      </c>
      <c r="X75" s="60" t="str">
        <f t="shared" si="9"/>
        <v/>
      </c>
      <c r="Y75" s="61">
        <f t="shared" si="10"/>
        <v>0</v>
      </c>
      <c r="Z75" s="75"/>
      <c r="AA75" s="4"/>
      <c r="AB75" s="60">
        <f>-Y75*Variables!$B$16</f>
        <v>0</v>
      </c>
      <c r="AC75" s="60">
        <f>-SUM(Y75,AB75)*Variables!$B$17</f>
        <v>0</v>
      </c>
      <c r="AD75" s="60">
        <f>-SUM(Y75,AB75)*Variables!$B$18</f>
        <v>0</v>
      </c>
      <c r="AE75" s="60">
        <f t="shared" si="18"/>
        <v>0</v>
      </c>
      <c r="AF75" s="61">
        <f t="shared" si="19"/>
        <v>0</v>
      </c>
      <c r="AG75" s="75"/>
      <c r="AH75" s="4"/>
      <c r="AI75" s="60">
        <v>1</v>
      </c>
      <c r="AJ75" s="60" t="str">
        <f>IF(D75=0,AJ74*Variables!$B$22,"")</f>
        <v/>
      </c>
      <c r="AK75" s="60" t="str">
        <f>IF(D75=0,AK74*Variables!$B$24,"")</f>
        <v/>
      </c>
      <c r="AL75" s="60" t="str">
        <f>IF(D75=0,AL74*Variables!$B$26,"")</f>
        <v/>
      </c>
      <c r="AM75" s="60" t="str">
        <f>IF(D75=0,AM74*Variables!$B$28,"")</f>
        <v/>
      </c>
      <c r="AN75" s="60" t="str">
        <f>IF(D75=0,AN74+Variables!$B$30,"")</f>
        <v/>
      </c>
      <c r="AO75" s="65">
        <f t="shared" si="20"/>
        <v>1</v>
      </c>
      <c r="AP75" s="75"/>
    </row>
    <row r="76" spans="2:42" ht="15" customHeight="1" x14ac:dyDescent="0.2">
      <c r="B76" s="74"/>
      <c r="C76" s="53" t="str">
        <f>IF(C75&lt;EDATE(Variables!B$31,Variables!B$32-1),EDATE(C75,1),"")</f>
        <v/>
      </c>
      <c r="D76" s="74">
        <f t="shared" si="0"/>
        <v>1</v>
      </c>
      <c r="E76" s="74" t="str">
        <f t="shared" si="1"/>
        <v/>
      </c>
      <c r="F76" s="13" t="str">
        <f>IF(D76=0,F75*Variables!$B$7,"")</f>
        <v/>
      </c>
      <c r="G76" s="13" t="str">
        <f>IF(D76=0,G75*Variables!$B$7,"")</f>
        <v/>
      </c>
      <c r="H76" s="13" t="str">
        <f>IF(D76=0,H75*Variables!$B$7,"")</f>
        <v/>
      </c>
      <c r="I76" s="14" t="str">
        <f>IFERROR((F76*Variables!$B$8),"")</f>
        <v/>
      </c>
      <c r="J76" s="14" t="str">
        <f>IFERROR((G76*Variables!$B$9),"")</f>
        <v/>
      </c>
      <c r="K76" s="14" t="str">
        <f>IFERROR((H76*Variables!$B$10),"")</f>
        <v/>
      </c>
      <c r="L76" s="14">
        <f t="shared" si="2"/>
        <v>0</v>
      </c>
      <c r="M76" s="75"/>
      <c r="N76" s="4"/>
      <c r="O76" s="60" t="str">
        <f t="shared" si="3"/>
        <v/>
      </c>
      <c r="P76" s="60" t="str">
        <f t="shared" si="4"/>
        <v/>
      </c>
      <c r="Q76" s="60" t="str">
        <f t="shared" si="14"/>
        <v/>
      </c>
      <c r="R76" s="61">
        <f t="shared" si="15"/>
        <v>0</v>
      </c>
      <c r="S76" s="75"/>
      <c r="T76" s="4"/>
      <c r="U76" s="78">
        <f>IFERROR(U75+Variables!$B$15,"")</f>
        <v>0.66000000000000036</v>
      </c>
      <c r="V76" s="60" t="str">
        <f t="shared" si="16"/>
        <v/>
      </c>
      <c r="W76" s="60" t="str">
        <f t="shared" si="17"/>
        <v/>
      </c>
      <c r="X76" s="60" t="str">
        <f t="shared" si="9"/>
        <v/>
      </c>
      <c r="Y76" s="61">
        <f t="shared" si="10"/>
        <v>0</v>
      </c>
      <c r="Z76" s="75"/>
      <c r="AA76" s="4"/>
      <c r="AB76" s="60">
        <f>-Y76*Variables!$B$16</f>
        <v>0</v>
      </c>
      <c r="AC76" s="60">
        <f>-SUM(Y76,AB76)*Variables!$B$17</f>
        <v>0</v>
      </c>
      <c r="AD76" s="60">
        <f>-SUM(Y76,AB76)*Variables!$B$18</f>
        <v>0</v>
      </c>
      <c r="AE76" s="60">
        <f t="shared" si="18"/>
        <v>0</v>
      </c>
      <c r="AF76" s="61">
        <f t="shared" si="19"/>
        <v>0</v>
      </c>
      <c r="AG76" s="75"/>
      <c r="AH76" s="4"/>
      <c r="AI76" s="60">
        <v>2</v>
      </c>
      <c r="AJ76" s="60" t="str">
        <f>IF(D76=0,AJ75*Variables!$B$22,"")</f>
        <v/>
      </c>
      <c r="AK76" s="60" t="str">
        <f>IF(D76=0,AK75*Variables!$B$24,"")</f>
        <v/>
      </c>
      <c r="AL76" s="60" t="str">
        <f>IF(D76=0,AL75*Variables!$B$26,"")</f>
        <v/>
      </c>
      <c r="AM76" s="60" t="str">
        <f>IF(D76=0,AM75*Variables!$B$28,"")</f>
        <v/>
      </c>
      <c r="AN76" s="60" t="str">
        <f>IF(D76=0,AN75+Variables!$B$30,"")</f>
        <v/>
      </c>
      <c r="AO76" s="65">
        <f t="shared" si="20"/>
        <v>2</v>
      </c>
      <c r="AP76" s="75"/>
    </row>
    <row r="77" spans="2:42" ht="15" customHeight="1" x14ac:dyDescent="0.2">
      <c r="B77" s="74"/>
      <c r="C77" s="53" t="str">
        <f>IF(C76&lt;EDATE(Variables!B$31,Variables!B$32-1),EDATE(C76,1),"")</f>
        <v/>
      </c>
      <c r="D77" s="74">
        <f t="shared" si="0"/>
        <v>1</v>
      </c>
      <c r="E77" s="74" t="str">
        <f t="shared" si="1"/>
        <v/>
      </c>
      <c r="F77" s="13" t="str">
        <f>IF(D77=0,F76*Variables!$B$7,"")</f>
        <v/>
      </c>
      <c r="G77" s="13" t="str">
        <f>IF(D77=0,G76*Variables!$B$7,"")</f>
        <v/>
      </c>
      <c r="H77" s="13" t="str">
        <f>IF(D77=0,H76*Variables!$B$7,"")</f>
        <v/>
      </c>
      <c r="I77" s="14" t="str">
        <f>IFERROR((F77*Variables!$B$8),"")</f>
        <v/>
      </c>
      <c r="J77" s="14" t="str">
        <f>IFERROR((G77*Variables!$B$9),"")</f>
        <v/>
      </c>
      <c r="K77" s="14" t="str">
        <f>IFERROR((H77*Variables!$B$10),"")</f>
        <v/>
      </c>
      <c r="L77" s="14">
        <f t="shared" si="2"/>
        <v>0</v>
      </c>
      <c r="M77" s="75"/>
      <c r="N77" s="4"/>
      <c r="O77" s="60" t="str">
        <f t="shared" si="3"/>
        <v/>
      </c>
      <c r="P77" s="60" t="str">
        <f t="shared" si="4"/>
        <v/>
      </c>
      <c r="Q77" s="60" t="str">
        <f t="shared" si="14"/>
        <v/>
      </c>
      <c r="R77" s="61">
        <f t="shared" si="15"/>
        <v>0</v>
      </c>
      <c r="S77" s="75"/>
      <c r="T77" s="4"/>
      <c r="U77" s="78">
        <f>IFERROR(U76+Variables!$B$15,"")</f>
        <v>0.67000000000000037</v>
      </c>
      <c r="V77" s="60" t="str">
        <f t="shared" si="16"/>
        <v/>
      </c>
      <c r="W77" s="60" t="str">
        <f t="shared" si="17"/>
        <v/>
      </c>
      <c r="X77" s="60" t="str">
        <f t="shared" si="9"/>
        <v/>
      </c>
      <c r="Y77" s="61">
        <f t="shared" si="10"/>
        <v>0</v>
      </c>
      <c r="Z77" s="75"/>
      <c r="AA77" s="4"/>
      <c r="AB77" s="60">
        <f>-Y77*Variables!$B$16</f>
        <v>0</v>
      </c>
      <c r="AC77" s="60">
        <f>-SUM(Y77,AB77)*Variables!$B$17</f>
        <v>0</v>
      </c>
      <c r="AD77" s="60">
        <f>-SUM(Y77,AB77)*Variables!$B$18</f>
        <v>0</v>
      </c>
      <c r="AE77" s="60">
        <f t="shared" si="18"/>
        <v>0</v>
      </c>
      <c r="AF77" s="61">
        <f t="shared" si="19"/>
        <v>0</v>
      </c>
      <c r="AG77" s="75"/>
      <c r="AH77" s="4"/>
      <c r="AI77" s="60">
        <v>3</v>
      </c>
      <c r="AJ77" s="60" t="str">
        <f>IF(D77=0,AJ76*Variables!$B$22,"")</f>
        <v/>
      </c>
      <c r="AK77" s="60" t="str">
        <f>IF(D77=0,AK76*Variables!$B$24,"")</f>
        <v/>
      </c>
      <c r="AL77" s="60" t="str">
        <f>IF(D77=0,AL76*Variables!$B$26,"")</f>
        <v/>
      </c>
      <c r="AM77" s="60" t="str">
        <f>IF(D77=0,AM76*Variables!$B$28,"")</f>
        <v/>
      </c>
      <c r="AN77" s="60" t="str">
        <f>IF(D77=0,AN76+Variables!$B$30,"")</f>
        <v/>
      </c>
      <c r="AO77" s="65">
        <f t="shared" si="20"/>
        <v>3</v>
      </c>
      <c r="AP77" s="75"/>
    </row>
    <row r="78" spans="2:42" ht="15" customHeight="1" x14ac:dyDescent="0.2">
      <c r="B78" s="74"/>
      <c r="C78" s="53" t="str">
        <f>IF(C77&lt;EDATE(Variables!B$31,Variables!B$32-1),EDATE(C77,1),"")</f>
        <v/>
      </c>
      <c r="D78" s="74">
        <f t="shared" si="0"/>
        <v>1</v>
      </c>
      <c r="E78" s="74" t="str">
        <f t="shared" si="1"/>
        <v/>
      </c>
      <c r="F78" s="13" t="str">
        <f>IF(D78=0,F77*Variables!$B$7,"")</f>
        <v/>
      </c>
      <c r="G78" s="13" t="str">
        <f>IF(D78=0,G77*Variables!$B$7,"")</f>
        <v/>
      </c>
      <c r="H78" s="13" t="str">
        <f>IF(D78=0,H77*Variables!$B$7,"")</f>
        <v/>
      </c>
      <c r="I78" s="14" t="str">
        <f>IFERROR((F78*Variables!$B$8),"")</f>
        <v/>
      </c>
      <c r="J78" s="14" t="str">
        <f>IFERROR((G78*Variables!$B$9),"")</f>
        <v/>
      </c>
      <c r="K78" s="14" t="str">
        <f>IFERROR((H78*Variables!$B$10),"")</f>
        <v/>
      </c>
      <c r="L78" s="14">
        <f t="shared" si="2"/>
        <v>0</v>
      </c>
      <c r="M78" s="75"/>
      <c r="N78" s="4"/>
      <c r="O78" s="60" t="str">
        <f t="shared" si="3"/>
        <v/>
      </c>
      <c r="P78" s="60" t="str">
        <f t="shared" si="4"/>
        <v/>
      </c>
      <c r="Q78" s="60" t="str">
        <f t="shared" si="14"/>
        <v/>
      </c>
      <c r="R78" s="61">
        <f t="shared" si="15"/>
        <v>0</v>
      </c>
      <c r="S78" s="75"/>
      <c r="T78" s="4"/>
      <c r="U78" s="78">
        <f>IFERROR(U77+Variables!$B$15,"")</f>
        <v>0.68000000000000038</v>
      </c>
      <c r="V78" s="60" t="str">
        <f t="shared" si="16"/>
        <v/>
      </c>
      <c r="W78" s="60" t="str">
        <f t="shared" si="17"/>
        <v/>
      </c>
      <c r="X78" s="60" t="str">
        <f t="shared" si="9"/>
        <v/>
      </c>
      <c r="Y78" s="61">
        <f t="shared" si="10"/>
        <v>0</v>
      </c>
      <c r="Z78" s="75"/>
      <c r="AA78" s="4"/>
      <c r="AB78" s="60">
        <f>-Y78*Variables!$B$16</f>
        <v>0</v>
      </c>
      <c r="AC78" s="60">
        <f>-SUM(Y78,AB78)*Variables!$B$17</f>
        <v>0</v>
      </c>
      <c r="AD78" s="60">
        <f>-SUM(Y78,AB78)*Variables!$B$18</f>
        <v>0</v>
      </c>
      <c r="AE78" s="60">
        <f t="shared" si="18"/>
        <v>0</v>
      </c>
      <c r="AF78" s="61">
        <f t="shared" si="19"/>
        <v>0</v>
      </c>
      <c r="AG78" s="75"/>
      <c r="AH78" s="4"/>
      <c r="AI78" s="60">
        <v>4</v>
      </c>
      <c r="AJ78" s="60" t="str">
        <f>IF(D78=0,AJ77*Variables!$B$22,"")</f>
        <v/>
      </c>
      <c r="AK78" s="60" t="str">
        <f>IF(D78=0,AK77*Variables!$B$24,"")</f>
        <v/>
      </c>
      <c r="AL78" s="60" t="str">
        <f>IF(D78=0,AL77*Variables!$B$26,"")</f>
        <v/>
      </c>
      <c r="AM78" s="60" t="str">
        <f>IF(D78=0,AM77*Variables!$B$28,"")</f>
        <v/>
      </c>
      <c r="AN78" s="60" t="str">
        <f>IF(D78=0,AN77+Variables!$B$30,"")</f>
        <v/>
      </c>
      <c r="AO78" s="65">
        <f t="shared" si="20"/>
        <v>4</v>
      </c>
      <c r="AP78" s="75"/>
    </row>
    <row r="79" spans="2:42" ht="15" customHeight="1" x14ac:dyDescent="0.2">
      <c r="B79" s="74"/>
      <c r="C79" s="53" t="str">
        <f>IF(C78&lt;EDATE(Variables!B$31,Variables!B$32-1),EDATE(C78,1),"")</f>
        <v/>
      </c>
      <c r="D79" s="74">
        <f t="shared" ref="D79:D142" si="21">IFERROR(IF(ISNUMBER(E79),0,1),"")</f>
        <v>1</v>
      </c>
      <c r="E79" s="74" t="str">
        <f t="shared" ref="E79:E142" si="22">IFERROR(YEAR(C79),"")</f>
        <v/>
      </c>
      <c r="F79" s="13" t="str">
        <f>IF(D79=0,F78*Variables!$B$7,"")</f>
        <v/>
      </c>
      <c r="G79" s="13" t="str">
        <f>IF(D79=0,G78*Variables!$B$7,"")</f>
        <v/>
      </c>
      <c r="H79" s="13" t="str">
        <f>IF(D79=0,H78*Variables!$B$7,"")</f>
        <v/>
      </c>
      <c r="I79" s="14" t="str">
        <f>IFERROR((F79*Variables!$B$8),"")</f>
        <v/>
      </c>
      <c r="J79" s="14" t="str">
        <f>IFERROR((G79*Variables!$B$9),"")</f>
        <v/>
      </c>
      <c r="K79" s="14" t="str">
        <f>IFERROR((H79*Variables!$B$10),"")</f>
        <v/>
      </c>
      <c r="L79" s="14">
        <f t="shared" ref="L79:L142" si="23">IFERROR(SUM(I79:K79),"")</f>
        <v>0</v>
      </c>
      <c r="M79" s="75"/>
      <c r="N79" s="4"/>
      <c r="O79" s="60" t="str">
        <f t="shared" ref="O79:O142" si="24">IFERROR(I79/1000*$O$14,"")</f>
        <v/>
      </c>
      <c r="P79" s="60" t="str">
        <f t="shared" ref="P79:P142" si="25">IFERROR(J79/1000*$P$14,"")</f>
        <v/>
      </c>
      <c r="Q79" s="60" t="str">
        <f t="shared" ref="Q79:Q110" si="26">IFERROR(K79/1000*$Q$14,"")</f>
        <v/>
      </c>
      <c r="R79" s="61">
        <f t="shared" ref="R79:R95" si="27">SUM(O79:Q79)</f>
        <v>0</v>
      </c>
      <c r="S79" s="75"/>
      <c r="T79" s="4"/>
      <c r="U79" s="78">
        <f>IFERROR(U78+Variables!$B$15,"")</f>
        <v>0.69000000000000039</v>
      </c>
      <c r="V79" s="60" t="str">
        <f t="shared" ref="V79:V110" si="28">IFERROR(O79*U79,"")</f>
        <v/>
      </c>
      <c r="W79" s="60" t="str">
        <f t="shared" ref="W79:W110" si="29">IFERROR(P79*U79,"")</f>
        <v/>
      </c>
      <c r="X79" s="60" t="str">
        <f t="shared" ref="X79:X142" si="30">IFERROR(Q79*U79,"")</f>
        <v/>
      </c>
      <c r="Y79" s="61">
        <f t="shared" ref="Y79:Y142" si="31">SUM(V79:X79)</f>
        <v>0</v>
      </c>
      <c r="Z79" s="75"/>
      <c r="AA79" s="4"/>
      <c r="AB79" s="60">
        <f>-Y79*Variables!$B$16</f>
        <v>0</v>
      </c>
      <c r="AC79" s="60">
        <f>-SUM(Y79,AB79)*Variables!$B$17</f>
        <v>0</v>
      </c>
      <c r="AD79" s="60">
        <f>-SUM(Y79,AB79)*Variables!$B$18</f>
        <v>0</v>
      </c>
      <c r="AE79" s="60">
        <f t="shared" ref="AE79:AE94" si="32">-SUM(Y79,AB79)*0.25</f>
        <v>0</v>
      </c>
      <c r="AF79" s="61">
        <f t="shared" ref="AF79:AF94" si="33">Y79+SUM(AB79:AE79)</f>
        <v>0</v>
      </c>
      <c r="AG79" s="75"/>
      <c r="AH79" s="4"/>
      <c r="AI79" s="60">
        <v>5</v>
      </c>
      <c r="AJ79" s="60" t="str">
        <f>IF(D79=0,AJ78*Variables!$B$22,"")</f>
        <v/>
      </c>
      <c r="AK79" s="60" t="str">
        <f>IF(D79=0,AK78*Variables!$B$24,"")</f>
        <v/>
      </c>
      <c r="AL79" s="60" t="str">
        <f>IF(D79=0,AL78*Variables!$B$26,"")</f>
        <v/>
      </c>
      <c r="AM79" s="60" t="str">
        <f>IF(D79=0,AM78*Variables!$B$28,"")</f>
        <v/>
      </c>
      <c r="AN79" s="60" t="str">
        <f>IF(D79=0,AN78+Variables!$B$30,"")</f>
        <v/>
      </c>
      <c r="AO79" s="65">
        <f t="shared" ref="AO79:AO94" si="34">IFERROR(AF79+(SUM(AI79:AN79)),0)</f>
        <v>5</v>
      </c>
      <c r="AP79" s="75"/>
    </row>
    <row r="80" spans="2:42" ht="15" customHeight="1" x14ac:dyDescent="0.2">
      <c r="B80" s="74"/>
      <c r="C80" s="53" t="str">
        <f>IF(C79&lt;EDATE(Variables!B$31,Variables!B$32-1),EDATE(C79,1),"")</f>
        <v/>
      </c>
      <c r="D80" s="74">
        <f t="shared" si="21"/>
        <v>1</v>
      </c>
      <c r="E80" s="74" t="str">
        <f t="shared" si="22"/>
        <v/>
      </c>
      <c r="F80" s="13" t="str">
        <f>IF(D80=0,F79*Variables!$B$7,"")</f>
        <v/>
      </c>
      <c r="G80" s="13" t="str">
        <f>IF(D80=0,G79*Variables!$B$7,"")</f>
        <v/>
      </c>
      <c r="H80" s="13" t="str">
        <f>IF(D80=0,H79*Variables!$B$7,"")</f>
        <v/>
      </c>
      <c r="I80" s="14" t="str">
        <f>IFERROR((F80*Variables!$B$8),"")</f>
        <v/>
      </c>
      <c r="J80" s="14" t="str">
        <f>IFERROR((G80*Variables!$B$9),"")</f>
        <v/>
      </c>
      <c r="K80" s="14" t="str">
        <f>IFERROR((H80*Variables!$B$10),"")</f>
        <v/>
      </c>
      <c r="L80" s="14">
        <f t="shared" si="23"/>
        <v>0</v>
      </c>
      <c r="M80" s="75"/>
      <c r="N80" s="4"/>
      <c r="O80" s="60" t="str">
        <f t="shared" si="24"/>
        <v/>
      </c>
      <c r="P80" s="60" t="str">
        <f t="shared" si="25"/>
        <v/>
      </c>
      <c r="Q80" s="60" t="str">
        <f t="shared" si="26"/>
        <v/>
      </c>
      <c r="R80" s="61">
        <f t="shared" si="27"/>
        <v>0</v>
      </c>
      <c r="S80" s="75"/>
      <c r="T80" s="4"/>
      <c r="U80" s="78">
        <f>IFERROR(U79+Variables!$B$15,"")</f>
        <v>0.7000000000000004</v>
      </c>
      <c r="V80" s="60" t="str">
        <f t="shared" si="28"/>
        <v/>
      </c>
      <c r="W80" s="60" t="str">
        <f t="shared" si="29"/>
        <v/>
      </c>
      <c r="X80" s="60" t="str">
        <f t="shared" si="30"/>
        <v/>
      </c>
      <c r="Y80" s="61">
        <f t="shared" si="31"/>
        <v>0</v>
      </c>
      <c r="Z80" s="75"/>
      <c r="AA80" s="4"/>
      <c r="AB80" s="60">
        <f>-Y80*Variables!$B$16</f>
        <v>0</v>
      </c>
      <c r="AC80" s="60">
        <f>-SUM(Y80,AB80)*Variables!$B$17</f>
        <v>0</v>
      </c>
      <c r="AD80" s="60">
        <f>-SUM(Y80,AB80)*Variables!$B$18</f>
        <v>0</v>
      </c>
      <c r="AE80" s="60">
        <f t="shared" si="32"/>
        <v>0</v>
      </c>
      <c r="AF80" s="61">
        <f t="shared" si="33"/>
        <v>0</v>
      </c>
      <c r="AG80" s="75"/>
      <c r="AH80" s="4"/>
      <c r="AI80" s="60">
        <v>6</v>
      </c>
      <c r="AJ80" s="60" t="str">
        <f>IF(D80=0,AJ79*Variables!$B$22,"")</f>
        <v/>
      </c>
      <c r="AK80" s="60" t="str">
        <f>IF(D80=0,AK79*Variables!$B$24,"")</f>
        <v/>
      </c>
      <c r="AL80" s="60" t="str">
        <f>IF(D80=0,AL79*Variables!$B$26,"")</f>
        <v/>
      </c>
      <c r="AM80" s="60" t="str">
        <f>IF(D80=0,AM79*Variables!$B$28,"")</f>
        <v/>
      </c>
      <c r="AN80" s="60" t="str">
        <f>IF(D80=0,AN79+Variables!$B$30,"")</f>
        <v/>
      </c>
      <c r="AO80" s="65">
        <f t="shared" si="34"/>
        <v>6</v>
      </c>
      <c r="AP80" s="75"/>
    </row>
    <row r="81" spans="2:42" ht="15" customHeight="1" x14ac:dyDescent="0.2">
      <c r="B81" s="74"/>
      <c r="C81" s="53" t="str">
        <f>IF(C80&lt;EDATE(Variables!B$31,Variables!B$32-1),EDATE(C80,1),"")</f>
        <v/>
      </c>
      <c r="D81" s="74">
        <f t="shared" si="21"/>
        <v>1</v>
      </c>
      <c r="E81" s="74" t="str">
        <f t="shared" si="22"/>
        <v/>
      </c>
      <c r="F81" s="13" t="str">
        <f>IF(D81=0,F80*Variables!$B$7,"")</f>
        <v/>
      </c>
      <c r="G81" s="13" t="str">
        <f>IF(D81=0,G80*Variables!$B$7,"")</f>
        <v/>
      </c>
      <c r="H81" s="13" t="str">
        <f>IF(D81=0,H80*Variables!$B$7,"")</f>
        <v/>
      </c>
      <c r="I81" s="14" t="str">
        <f>IFERROR((F81*Variables!$B$8),"")</f>
        <v/>
      </c>
      <c r="J81" s="14" t="str">
        <f>IFERROR((G81*Variables!$B$9),"")</f>
        <v/>
      </c>
      <c r="K81" s="14" t="str">
        <f>IFERROR((H81*Variables!$B$10),"")</f>
        <v/>
      </c>
      <c r="L81" s="14">
        <f t="shared" si="23"/>
        <v>0</v>
      </c>
      <c r="M81" s="75"/>
      <c r="N81" s="4"/>
      <c r="O81" s="60" t="str">
        <f t="shared" si="24"/>
        <v/>
      </c>
      <c r="P81" s="60" t="str">
        <f t="shared" si="25"/>
        <v/>
      </c>
      <c r="Q81" s="60" t="str">
        <f t="shared" si="26"/>
        <v/>
      </c>
      <c r="R81" s="61">
        <f t="shared" si="27"/>
        <v>0</v>
      </c>
      <c r="S81" s="75"/>
      <c r="T81" s="4"/>
      <c r="U81" s="78">
        <f>IFERROR(U80+Variables!$B$15,"")</f>
        <v>0.71000000000000041</v>
      </c>
      <c r="V81" s="60" t="str">
        <f t="shared" si="28"/>
        <v/>
      </c>
      <c r="W81" s="60" t="str">
        <f t="shared" si="29"/>
        <v/>
      </c>
      <c r="X81" s="60" t="str">
        <f t="shared" si="30"/>
        <v/>
      </c>
      <c r="Y81" s="61">
        <f t="shared" si="31"/>
        <v>0</v>
      </c>
      <c r="Z81" s="75"/>
      <c r="AA81" s="4"/>
      <c r="AB81" s="60">
        <f>-Y81*Variables!$B$16</f>
        <v>0</v>
      </c>
      <c r="AC81" s="60">
        <f>-SUM(Y81,AB81)*Variables!$B$17</f>
        <v>0</v>
      </c>
      <c r="AD81" s="60">
        <f>-SUM(Y81,AB81)*Variables!$B$18</f>
        <v>0</v>
      </c>
      <c r="AE81" s="60">
        <f t="shared" si="32"/>
        <v>0</v>
      </c>
      <c r="AF81" s="61">
        <f t="shared" si="33"/>
        <v>0</v>
      </c>
      <c r="AG81" s="75"/>
      <c r="AH81" s="4"/>
      <c r="AI81" s="60">
        <v>7</v>
      </c>
      <c r="AJ81" s="60" t="str">
        <f>IF(D81=0,AJ80*Variables!$B$22,"")</f>
        <v/>
      </c>
      <c r="AK81" s="60" t="str">
        <f>IF(D81=0,AK80*Variables!$B$24,"")</f>
        <v/>
      </c>
      <c r="AL81" s="60" t="str">
        <f>IF(D81=0,AL80*Variables!$B$26,"")</f>
        <v/>
      </c>
      <c r="AM81" s="60" t="str">
        <f>IF(D81=0,AM80*Variables!$B$28,"")</f>
        <v/>
      </c>
      <c r="AN81" s="60" t="str">
        <f>IF(D81=0,AN80+Variables!$B$30,"")</f>
        <v/>
      </c>
      <c r="AO81" s="65">
        <f t="shared" si="34"/>
        <v>7</v>
      </c>
      <c r="AP81" s="75"/>
    </row>
    <row r="82" spans="2:42" ht="15" customHeight="1" x14ac:dyDescent="0.2">
      <c r="B82" s="74"/>
      <c r="C82" s="53" t="str">
        <f>IF(C81&lt;EDATE(Variables!B$31,Variables!B$32-1),EDATE(C81,1),"")</f>
        <v/>
      </c>
      <c r="D82" s="74">
        <f t="shared" si="21"/>
        <v>1</v>
      </c>
      <c r="E82" s="74" t="str">
        <f t="shared" si="22"/>
        <v/>
      </c>
      <c r="F82" s="13" t="str">
        <f>IF(D82=0,F81*Variables!$B$7,"")</f>
        <v/>
      </c>
      <c r="G82" s="13" t="str">
        <f>IF(D82=0,G81*Variables!$B$7,"")</f>
        <v/>
      </c>
      <c r="H82" s="13" t="str">
        <f>IF(D82=0,H81*Variables!$B$7,"")</f>
        <v/>
      </c>
      <c r="I82" s="14" t="str">
        <f>IFERROR((F82*Variables!$B$8),"")</f>
        <v/>
      </c>
      <c r="J82" s="14" t="str">
        <f>IFERROR((G82*Variables!$B$9),"")</f>
        <v/>
      </c>
      <c r="K82" s="14" t="str">
        <f>IFERROR((H82*Variables!$B$10),"")</f>
        <v/>
      </c>
      <c r="L82" s="14">
        <f t="shared" si="23"/>
        <v>0</v>
      </c>
      <c r="M82" s="75"/>
      <c r="N82" s="4"/>
      <c r="O82" s="60" t="str">
        <f t="shared" si="24"/>
        <v/>
      </c>
      <c r="P82" s="60" t="str">
        <f t="shared" si="25"/>
        <v/>
      </c>
      <c r="Q82" s="60" t="str">
        <f t="shared" si="26"/>
        <v/>
      </c>
      <c r="R82" s="61">
        <f t="shared" si="27"/>
        <v>0</v>
      </c>
      <c r="S82" s="75"/>
      <c r="T82" s="4"/>
      <c r="U82" s="78">
        <f>IFERROR(U81+Variables!$B$15,"")</f>
        <v>0.72000000000000042</v>
      </c>
      <c r="V82" s="60" t="str">
        <f t="shared" si="28"/>
        <v/>
      </c>
      <c r="W82" s="60" t="str">
        <f t="shared" si="29"/>
        <v/>
      </c>
      <c r="X82" s="60" t="str">
        <f t="shared" si="30"/>
        <v/>
      </c>
      <c r="Y82" s="61">
        <f t="shared" si="31"/>
        <v>0</v>
      </c>
      <c r="Z82" s="75"/>
      <c r="AA82" s="4"/>
      <c r="AB82" s="60">
        <f>-Y82*Variables!$B$16</f>
        <v>0</v>
      </c>
      <c r="AC82" s="60">
        <f>-SUM(Y82,AB82)*Variables!$B$17</f>
        <v>0</v>
      </c>
      <c r="AD82" s="60">
        <f>-SUM(Y82,AB82)*Variables!$B$18</f>
        <v>0</v>
      </c>
      <c r="AE82" s="60">
        <f t="shared" si="32"/>
        <v>0</v>
      </c>
      <c r="AF82" s="61">
        <f t="shared" si="33"/>
        <v>0</v>
      </c>
      <c r="AG82" s="75"/>
      <c r="AH82" s="4"/>
      <c r="AI82" s="60">
        <v>8</v>
      </c>
      <c r="AJ82" s="60" t="str">
        <f>IF(D82=0,AJ81*Variables!$B$22,"")</f>
        <v/>
      </c>
      <c r="AK82" s="60" t="str">
        <f>IF(D82=0,AK81*Variables!$B$24,"")</f>
        <v/>
      </c>
      <c r="AL82" s="60" t="str">
        <f>IF(D82=0,AL81*Variables!$B$26,"")</f>
        <v/>
      </c>
      <c r="AM82" s="60" t="str">
        <f>IF(D82=0,AM81*Variables!$B$28,"")</f>
        <v/>
      </c>
      <c r="AN82" s="60" t="str">
        <f>IF(D82=0,AN81+Variables!$B$30,"")</f>
        <v/>
      </c>
      <c r="AO82" s="65">
        <f t="shared" si="34"/>
        <v>8</v>
      </c>
      <c r="AP82" s="75"/>
    </row>
    <row r="83" spans="2:42" ht="15" customHeight="1" x14ac:dyDescent="0.2">
      <c r="B83" s="74"/>
      <c r="C83" s="53" t="str">
        <f>IF(C82&lt;EDATE(Variables!B$31,Variables!B$32-1),EDATE(C82,1),"")</f>
        <v/>
      </c>
      <c r="D83" s="74">
        <f t="shared" si="21"/>
        <v>1</v>
      </c>
      <c r="E83" s="74" t="str">
        <f t="shared" si="22"/>
        <v/>
      </c>
      <c r="F83" s="13" t="str">
        <f>IF(D83=0,F82*Variables!$B$7,"")</f>
        <v/>
      </c>
      <c r="G83" s="13" t="str">
        <f>IF(D83=0,G82*Variables!$B$7,"")</f>
        <v/>
      </c>
      <c r="H83" s="13" t="str">
        <f>IF(D83=0,H82*Variables!$B$7,"")</f>
        <v/>
      </c>
      <c r="I83" s="14" t="str">
        <f>IFERROR((F83*Variables!$B$8),"")</f>
        <v/>
      </c>
      <c r="J83" s="14" t="str">
        <f>IFERROR((G83*Variables!$B$9),"")</f>
        <v/>
      </c>
      <c r="K83" s="14" t="str">
        <f>IFERROR((H83*Variables!$B$10),"")</f>
        <v/>
      </c>
      <c r="L83" s="14">
        <f t="shared" si="23"/>
        <v>0</v>
      </c>
      <c r="M83" s="75"/>
      <c r="N83" s="4"/>
      <c r="O83" s="60" t="str">
        <f t="shared" si="24"/>
        <v/>
      </c>
      <c r="P83" s="60" t="str">
        <f t="shared" si="25"/>
        <v/>
      </c>
      <c r="Q83" s="60" t="str">
        <f t="shared" si="26"/>
        <v/>
      </c>
      <c r="R83" s="61">
        <f t="shared" si="27"/>
        <v>0</v>
      </c>
      <c r="S83" s="75"/>
      <c r="T83" s="4"/>
      <c r="U83" s="78">
        <f>IFERROR(U82+Variables!$B$15,"")</f>
        <v>0.73000000000000043</v>
      </c>
      <c r="V83" s="60" t="str">
        <f t="shared" si="28"/>
        <v/>
      </c>
      <c r="W83" s="60" t="str">
        <f t="shared" si="29"/>
        <v/>
      </c>
      <c r="X83" s="60" t="str">
        <f t="shared" si="30"/>
        <v/>
      </c>
      <c r="Y83" s="61">
        <f t="shared" si="31"/>
        <v>0</v>
      </c>
      <c r="Z83" s="75"/>
      <c r="AA83" s="4"/>
      <c r="AB83" s="60">
        <f>-Y83*Variables!$B$16</f>
        <v>0</v>
      </c>
      <c r="AC83" s="60">
        <f>-SUM(Y83,AB83)*Variables!$B$17</f>
        <v>0</v>
      </c>
      <c r="AD83" s="60">
        <f>-SUM(Y83,AB83)*Variables!$B$18</f>
        <v>0</v>
      </c>
      <c r="AE83" s="60">
        <f t="shared" si="32"/>
        <v>0</v>
      </c>
      <c r="AF83" s="61">
        <f t="shared" si="33"/>
        <v>0</v>
      </c>
      <c r="AG83" s="75"/>
      <c r="AH83" s="4"/>
      <c r="AI83" s="60">
        <v>9</v>
      </c>
      <c r="AJ83" s="60" t="str">
        <f>IF(D83=0,AJ82*Variables!$B$22,"")</f>
        <v/>
      </c>
      <c r="AK83" s="60" t="str">
        <f>IF(D83=0,AK82*Variables!$B$24,"")</f>
        <v/>
      </c>
      <c r="AL83" s="60" t="str">
        <f>IF(D83=0,AL82*Variables!$B$26,"")</f>
        <v/>
      </c>
      <c r="AM83" s="60" t="str">
        <f>IF(D83=0,AM82*Variables!$B$28,"")</f>
        <v/>
      </c>
      <c r="AN83" s="60" t="str">
        <f>IF(D83=0,AN82+Variables!$B$30,"")</f>
        <v/>
      </c>
      <c r="AO83" s="65">
        <f t="shared" si="34"/>
        <v>9</v>
      </c>
      <c r="AP83" s="75"/>
    </row>
    <row r="84" spans="2:42" ht="15" customHeight="1" x14ac:dyDescent="0.2">
      <c r="B84" s="74"/>
      <c r="C84" s="53" t="str">
        <f>IF(C83&lt;EDATE(Variables!B$31,Variables!B$32-1),EDATE(C83,1),"")</f>
        <v/>
      </c>
      <c r="D84" s="74">
        <f t="shared" si="21"/>
        <v>1</v>
      </c>
      <c r="E84" s="74" t="str">
        <f t="shared" si="22"/>
        <v/>
      </c>
      <c r="F84" s="13" t="str">
        <f>IF(D84=0,F83*Variables!$B$7,"")</f>
        <v/>
      </c>
      <c r="G84" s="13" t="str">
        <f>IF(D84=0,G83*Variables!$B$7,"")</f>
        <v/>
      </c>
      <c r="H84" s="13" t="str">
        <f>IF(D84=0,H83*Variables!$B$7,"")</f>
        <v/>
      </c>
      <c r="I84" s="14" t="str">
        <f>IFERROR((F84*Variables!$B$8),"")</f>
        <v/>
      </c>
      <c r="J84" s="14" t="str">
        <f>IFERROR((G84*Variables!$B$9),"")</f>
        <v/>
      </c>
      <c r="K84" s="14" t="str">
        <f>IFERROR((H84*Variables!$B$10),"")</f>
        <v/>
      </c>
      <c r="L84" s="14">
        <f t="shared" si="23"/>
        <v>0</v>
      </c>
      <c r="M84" s="75"/>
      <c r="N84" s="4"/>
      <c r="O84" s="60" t="str">
        <f t="shared" si="24"/>
        <v/>
      </c>
      <c r="P84" s="60" t="str">
        <f t="shared" si="25"/>
        <v/>
      </c>
      <c r="Q84" s="60" t="str">
        <f t="shared" si="26"/>
        <v/>
      </c>
      <c r="R84" s="61">
        <f t="shared" si="27"/>
        <v>0</v>
      </c>
      <c r="S84" s="75"/>
      <c r="T84" s="4"/>
      <c r="U84" s="78">
        <f>IFERROR(U83+Variables!$B$15,"")</f>
        <v>0.74000000000000044</v>
      </c>
      <c r="V84" s="60" t="str">
        <f t="shared" si="28"/>
        <v/>
      </c>
      <c r="W84" s="60" t="str">
        <f t="shared" si="29"/>
        <v/>
      </c>
      <c r="X84" s="60" t="str">
        <f t="shared" si="30"/>
        <v/>
      </c>
      <c r="Y84" s="61">
        <f t="shared" si="31"/>
        <v>0</v>
      </c>
      <c r="Z84" s="75"/>
      <c r="AA84" s="4"/>
      <c r="AB84" s="60">
        <f>-Y84*Variables!$B$16</f>
        <v>0</v>
      </c>
      <c r="AC84" s="60">
        <f>-SUM(Y84,AB84)*Variables!$B$17</f>
        <v>0</v>
      </c>
      <c r="AD84" s="60">
        <f>-SUM(Y84,AB84)*Variables!$B$18</f>
        <v>0</v>
      </c>
      <c r="AE84" s="60">
        <f t="shared" si="32"/>
        <v>0</v>
      </c>
      <c r="AF84" s="61">
        <f t="shared" si="33"/>
        <v>0</v>
      </c>
      <c r="AG84" s="75"/>
      <c r="AH84" s="4"/>
      <c r="AI84" s="60">
        <v>10</v>
      </c>
      <c r="AJ84" s="60" t="str">
        <f>IF(D84=0,AJ83*Variables!$B$22,"")</f>
        <v/>
      </c>
      <c r="AK84" s="60" t="str">
        <f>IF(D84=0,AK83*Variables!$B$24,"")</f>
        <v/>
      </c>
      <c r="AL84" s="60" t="str">
        <f>IF(D84=0,AL83*Variables!$B$26,"")</f>
        <v/>
      </c>
      <c r="AM84" s="60" t="str">
        <f>IF(D84=0,AM83*Variables!$B$28,"")</f>
        <v/>
      </c>
      <c r="AN84" s="60" t="str">
        <f>IF(D84=0,AN83+Variables!$B$30,"")</f>
        <v/>
      </c>
      <c r="AO84" s="65">
        <f t="shared" si="34"/>
        <v>10</v>
      </c>
      <c r="AP84" s="75"/>
    </row>
    <row r="85" spans="2:42" ht="15" customHeight="1" x14ac:dyDescent="0.2">
      <c r="B85" s="74"/>
      <c r="C85" s="53" t="str">
        <f>IF(C84&lt;EDATE(Variables!B$31,Variables!B$32-1),EDATE(C84,1),"")</f>
        <v/>
      </c>
      <c r="D85" s="74">
        <f t="shared" si="21"/>
        <v>1</v>
      </c>
      <c r="E85" s="74" t="str">
        <f t="shared" si="22"/>
        <v/>
      </c>
      <c r="F85" s="13" t="str">
        <f>IF(D85=0,F84*Variables!$B$7,"")</f>
        <v/>
      </c>
      <c r="G85" s="13" t="str">
        <f>IF(D85=0,G84*Variables!$B$7,"")</f>
        <v/>
      </c>
      <c r="H85" s="13" t="str">
        <f>IF(D85=0,H84*Variables!$B$7,"")</f>
        <v/>
      </c>
      <c r="I85" s="14" t="str">
        <f>IFERROR((F85*Variables!$B$8),"")</f>
        <v/>
      </c>
      <c r="J85" s="14" t="str">
        <f>IFERROR((G85*Variables!$B$9),"")</f>
        <v/>
      </c>
      <c r="K85" s="14" t="str">
        <f>IFERROR((H85*Variables!$B$10),"")</f>
        <v/>
      </c>
      <c r="L85" s="14">
        <f t="shared" si="23"/>
        <v>0</v>
      </c>
      <c r="M85" s="75"/>
      <c r="N85" s="4"/>
      <c r="O85" s="60" t="str">
        <f t="shared" si="24"/>
        <v/>
      </c>
      <c r="P85" s="60" t="str">
        <f t="shared" si="25"/>
        <v/>
      </c>
      <c r="Q85" s="60" t="str">
        <f t="shared" si="26"/>
        <v/>
      </c>
      <c r="R85" s="61">
        <f t="shared" si="27"/>
        <v>0</v>
      </c>
      <c r="S85" s="75"/>
      <c r="T85" s="4"/>
      <c r="U85" s="78">
        <f>IFERROR(U84+Variables!$B$15,"")</f>
        <v>0.75000000000000044</v>
      </c>
      <c r="V85" s="60" t="str">
        <f t="shared" si="28"/>
        <v/>
      </c>
      <c r="W85" s="60" t="str">
        <f t="shared" si="29"/>
        <v/>
      </c>
      <c r="X85" s="60" t="str">
        <f t="shared" si="30"/>
        <v/>
      </c>
      <c r="Y85" s="61">
        <f t="shared" si="31"/>
        <v>0</v>
      </c>
      <c r="Z85" s="75"/>
      <c r="AA85" s="4"/>
      <c r="AB85" s="60">
        <f>-Y85*Variables!$B$16</f>
        <v>0</v>
      </c>
      <c r="AC85" s="60">
        <f>-SUM(Y85,AB85)*Variables!$B$17</f>
        <v>0</v>
      </c>
      <c r="AD85" s="60">
        <f>-SUM(Y85,AB85)*Variables!$B$18</f>
        <v>0</v>
      </c>
      <c r="AE85" s="60">
        <f t="shared" si="32"/>
        <v>0</v>
      </c>
      <c r="AF85" s="61">
        <f t="shared" si="33"/>
        <v>0</v>
      </c>
      <c r="AG85" s="75"/>
      <c r="AH85" s="4"/>
      <c r="AI85" s="60">
        <v>11</v>
      </c>
      <c r="AJ85" s="60" t="str">
        <f>IF(D85=0,AJ84*Variables!$B$22,"")</f>
        <v/>
      </c>
      <c r="AK85" s="60" t="str">
        <f>IF(D85=0,AK84*Variables!$B$24,"")</f>
        <v/>
      </c>
      <c r="AL85" s="60" t="str">
        <f>IF(D85=0,AL84*Variables!$B$26,"")</f>
        <v/>
      </c>
      <c r="AM85" s="60" t="str">
        <f>IF(D85=0,AM84*Variables!$B$28,"")</f>
        <v/>
      </c>
      <c r="AN85" s="60" t="str">
        <f>IF(D85=0,AN84+Variables!$B$30,"")</f>
        <v/>
      </c>
      <c r="AO85" s="65">
        <f t="shared" si="34"/>
        <v>11</v>
      </c>
      <c r="AP85" s="75"/>
    </row>
    <row r="86" spans="2:42" ht="15" customHeight="1" x14ac:dyDescent="0.2">
      <c r="B86" s="74"/>
      <c r="C86" s="53" t="str">
        <f>IF(C85&lt;EDATE(Variables!B$31,Variables!B$32-1),EDATE(C85,1),"")</f>
        <v/>
      </c>
      <c r="D86" s="74">
        <f t="shared" si="21"/>
        <v>1</v>
      </c>
      <c r="E86" s="74" t="str">
        <f t="shared" si="22"/>
        <v/>
      </c>
      <c r="F86" s="13" t="str">
        <f>IF(D86=0,F85*Variables!$B$7,"")</f>
        <v/>
      </c>
      <c r="G86" s="13" t="str">
        <f>IF(D86=0,G85*Variables!$B$7,"")</f>
        <v/>
      </c>
      <c r="H86" s="13" t="str">
        <f>IF(D86=0,H85*Variables!$B$7,"")</f>
        <v/>
      </c>
      <c r="I86" s="14" t="str">
        <f>IFERROR((F86*Variables!$B$8),"")</f>
        <v/>
      </c>
      <c r="J86" s="14" t="str">
        <f>IFERROR((G86*Variables!$B$9),"")</f>
        <v/>
      </c>
      <c r="K86" s="14" t="str">
        <f>IFERROR((H86*Variables!$B$10),"")</f>
        <v/>
      </c>
      <c r="L86" s="14">
        <f t="shared" si="23"/>
        <v>0</v>
      </c>
      <c r="M86" s="75"/>
      <c r="N86" s="4"/>
      <c r="O86" s="60" t="str">
        <f t="shared" si="24"/>
        <v/>
      </c>
      <c r="P86" s="60" t="str">
        <f t="shared" si="25"/>
        <v/>
      </c>
      <c r="Q86" s="60" t="str">
        <f t="shared" si="26"/>
        <v/>
      </c>
      <c r="R86" s="61">
        <f t="shared" si="27"/>
        <v>0</v>
      </c>
      <c r="S86" s="75"/>
      <c r="T86" s="4"/>
      <c r="U86" s="78">
        <f>IFERROR(U85+Variables!$B$15,"")</f>
        <v>0.76000000000000045</v>
      </c>
      <c r="V86" s="60" t="str">
        <f t="shared" si="28"/>
        <v/>
      </c>
      <c r="W86" s="60" t="str">
        <f t="shared" si="29"/>
        <v/>
      </c>
      <c r="X86" s="60" t="str">
        <f t="shared" si="30"/>
        <v/>
      </c>
      <c r="Y86" s="61">
        <f t="shared" si="31"/>
        <v>0</v>
      </c>
      <c r="Z86" s="75"/>
      <c r="AA86" s="4"/>
      <c r="AB86" s="60">
        <f>-Y86*Variables!$B$16</f>
        <v>0</v>
      </c>
      <c r="AC86" s="60">
        <f>-SUM(Y86,AB86)*Variables!$B$17</f>
        <v>0</v>
      </c>
      <c r="AD86" s="60">
        <f>-SUM(Y86,AB86)*Variables!$B$18</f>
        <v>0</v>
      </c>
      <c r="AE86" s="60">
        <f t="shared" si="32"/>
        <v>0</v>
      </c>
      <c r="AF86" s="61">
        <f t="shared" si="33"/>
        <v>0</v>
      </c>
      <c r="AG86" s="75"/>
      <c r="AH86" s="4"/>
      <c r="AI86" s="60">
        <v>12</v>
      </c>
      <c r="AJ86" s="60" t="str">
        <f>IF(D86=0,AJ85*Variables!$B$22,"")</f>
        <v/>
      </c>
      <c r="AK86" s="60" t="str">
        <f>IF(D86=0,AK85*Variables!$B$24,"")</f>
        <v/>
      </c>
      <c r="AL86" s="60" t="str">
        <f>IF(D86=0,AL85*Variables!$B$26,"")</f>
        <v/>
      </c>
      <c r="AM86" s="60" t="str">
        <f>IF(D86=0,AM85*Variables!$B$28,"")</f>
        <v/>
      </c>
      <c r="AN86" s="60" t="str">
        <f>IF(D86=0,AN85+Variables!$B$30,"")</f>
        <v/>
      </c>
      <c r="AO86" s="65">
        <f t="shared" si="34"/>
        <v>12</v>
      </c>
      <c r="AP86" s="75"/>
    </row>
    <row r="87" spans="2:42" ht="15" customHeight="1" x14ac:dyDescent="0.2">
      <c r="B87" s="74"/>
      <c r="C87" s="53" t="str">
        <f>IF(C86&lt;EDATE(Variables!B$31,Variables!B$32-1),EDATE(C86,1),"")</f>
        <v/>
      </c>
      <c r="D87" s="74">
        <f t="shared" si="21"/>
        <v>1</v>
      </c>
      <c r="E87" s="74" t="str">
        <f t="shared" si="22"/>
        <v/>
      </c>
      <c r="F87" s="13" t="str">
        <f>IF(D87=0,F86*Variables!$B$7,"")</f>
        <v/>
      </c>
      <c r="G87" s="13" t="str">
        <f>IF(D87=0,G86*Variables!$B$7,"")</f>
        <v/>
      </c>
      <c r="H87" s="13" t="str">
        <f>IF(D87=0,H86*Variables!$B$7,"")</f>
        <v/>
      </c>
      <c r="I87" s="14" t="str">
        <f>IFERROR((F87*Variables!$B$8),"")</f>
        <v/>
      </c>
      <c r="J87" s="14" t="str">
        <f>IFERROR((G87*Variables!$B$9),"")</f>
        <v/>
      </c>
      <c r="K87" s="14" t="str">
        <f>IFERROR((H87*Variables!$B$10),"")</f>
        <v/>
      </c>
      <c r="L87" s="14">
        <f t="shared" si="23"/>
        <v>0</v>
      </c>
      <c r="M87" s="75"/>
      <c r="N87" s="4"/>
      <c r="O87" s="60" t="str">
        <f t="shared" si="24"/>
        <v/>
      </c>
      <c r="P87" s="60" t="str">
        <f t="shared" si="25"/>
        <v/>
      </c>
      <c r="Q87" s="60" t="str">
        <f t="shared" si="26"/>
        <v/>
      </c>
      <c r="R87" s="61">
        <f t="shared" si="27"/>
        <v>0</v>
      </c>
      <c r="S87" s="75"/>
      <c r="T87" s="4"/>
      <c r="U87" s="78">
        <f>IFERROR(U86+Variables!$B$15,"")</f>
        <v>0.77000000000000046</v>
      </c>
      <c r="V87" s="60" t="str">
        <f t="shared" si="28"/>
        <v/>
      </c>
      <c r="W87" s="60" t="str">
        <f t="shared" si="29"/>
        <v/>
      </c>
      <c r="X87" s="60" t="str">
        <f t="shared" si="30"/>
        <v/>
      </c>
      <c r="Y87" s="61">
        <f t="shared" si="31"/>
        <v>0</v>
      </c>
      <c r="Z87" s="75"/>
      <c r="AA87" s="4"/>
      <c r="AB87" s="60">
        <f>-Y87*Variables!$B$16</f>
        <v>0</v>
      </c>
      <c r="AC87" s="60">
        <f>-SUM(Y87,AB87)*Variables!$B$17</f>
        <v>0</v>
      </c>
      <c r="AD87" s="60">
        <f>-SUM(Y87,AB87)*Variables!$B$18</f>
        <v>0</v>
      </c>
      <c r="AE87" s="60">
        <f t="shared" si="32"/>
        <v>0</v>
      </c>
      <c r="AF87" s="61">
        <f t="shared" si="33"/>
        <v>0</v>
      </c>
      <c r="AG87" s="75"/>
      <c r="AH87" s="4"/>
      <c r="AI87" s="60">
        <v>13</v>
      </c>
      <c r="AJ87" s="60" t="str">
        <f>IF(D87=0,AJ86*Variables!$B$22,"")</f>
        <v/>
      </c>
      <c r="AK87" s="60" t="str">
        <f>IF(D87=0,AK86*Variables!$B$24,"")</f>
        <v/>
      </c>
      <c r="AL87" s="60" t="str">
        <f>IF(D87=0,AL86*Variables!$B$26,"")</f>
        <v/>
      </c>
      <c r="AM87" s="60" t="str">
        <f>IF(D87=0,AM86*Variables!$B$28,"")</f>
        <v/>
      </c>
      <c r="AN87" s="60" t="str">
        <f>IF(D87=0,AN86+Variables!$B$30,"")</f>
        <v/>
      </c>
      <c r="AO87" s="65">
        <f t="shared" si="34"/>
        <v>13</v>
      </c>
      <c r="AP87" s="75"/>
    </row>
    <row r="88" spans="2:42" ht="15" customHeight="1" x14ac:dyDescent="0.2">
      <c r="B88" s="74"/>
      <c r="C88" s="53" t="str">
        <f>IF(C87&lt;EDATE(Variables!B$31,Variables!B$32-1),EDATE(C87,1),"")</f>
        <v/>
      </c>
      <c r="D88" s="74">
        <f t="shared" si="21"/>
        <v>1</v>
      </c>
      <c r="E88" s="74" t="str">
        <f t="shared" si="22"/>
        <v/>
      </c>
      <c r="F88" s="13" t="str">
        <f>IF(D88=0,F87*Variables!$B$7,"")</f>
        <v/>
      </c>
      <c r="G88" s="13" t="str">
        <f>IF(D88=0,G87*Variables!$B$7,"")</f>
        <v/>
      </c>
      <c r="H88" s="13" t="str">
        <f>IF(D88=0,H87*Variables!$B$7,"")</f>
        <v/>
      </c>
      <c r="I88" s="14" t="str">
        <f>IFERROR((F88*Variables!$B$8),"")</f>
        <v/>
      </c>
      <c r="J88" s="14" t="str">
        <f>IFERROR((G88*Variables!$B$9),"")</f>
        <v/>
      </c>
      <c r="K88" s="14" t="str">
        <f>IFERROR((H88*Variables!$B$10),"")</f>
        <v/>
      </c>
      <c r="L88" s="14">
        <f t="shared" si="23"/>
        <v>0</v>
      </c>
      <c r="M88" s="75"/>
      <c r="N88" s="4"/>
      <c r="O88" s="60" t="str">
        <f t="shared" si="24"/>
        <v/>
      </c>
      <c r="P88" s="60" t="str">
        <f t="shared" si="25"/>
        <v/>
      </c>
      <c r="Q88" s="60" t="str">
        <f t="shared" si="26"/>
        <v/>
      </c>
      <c r="R88" s="61">
        <f t="shared" si="27"/>
        <v>0</v>
      </c>
      <c r="S88" s="75"/>
      <c r="T88" s="4"/>
      <c r="U88" s="78">
        <f>IFERROR(U87+Variables!$B$15,"")</f>
        <v>0.78000000000000047</v>
      </c>
      <c r="V88" s="60" t="str">
        <f t="shared" si="28"/>
        <v/>
      </c>
      <c r="W88" s="60" t="str">
        <f t="shared" si="29"/>
        <v/>
      </c>
      <c r="X88" s="60" t="str">
        <f t="shared" si="30"/>
        <v/>
      </c>
      <c r="Y88" s="61">
        <f t="shared" si="31"/>
        <v>0</v>
      </c>
      <c r="Z88" s="75"/>
      <c r="AA88" s="4"/>
      <c r="AB88" s="60">
        <f>-Y88*Variables!$B$16</f>
        <v>0</v>
      </c>
      <c r="AC88" s="60">
        <f>-SUM(Y88,AB88)*Variables!$B$17</f>
        <v>0</v>
      </c>
      <c r="AD88" s="60">
        <f>-SUM(Y88,AB88)*Variables!$B$18</f>
        <v>0</v>
      </c>
      <c r="AE88" s="60">
        <f t="shared" si="32"/>
        <v>0</v>
      </c>
      <c r="AF88" s="61">
        <f t="shared" si="33"/>
        <v>0</v>
      </c>
      <c r="AG88" s="75"/>
      <c r="AH88" s="4"/>
      <c r="AI88" s="60">
        <v>14</v>
      </c>
      <c r="AJ88" s="60" t="str">
        <f>IF(D88=0,AJ87*Variables!$B$22,"")</f>
        <v/>
      </c>
      <c r="AK88" s="60" t="str">
        <f>IF(D88=0,AK87*Variables!$B$24,"")</f>
        <v/>
      </c>
      <c r="AL88" s="60" t="str">
        <f>IF(D88=0,AL87*Variables!$B$26,"")</f>
        <v/>
      </c>
      <c r="AM88" s="60" t="str">
        <f>IF(D88=0,AM87*Variables!$B$28,"")</f>
        <v/>
      </c>
      <c r="AN88" s="60" t="str">
        <f>IF(D88=0,AN87+Variables!$B$30,"")</f>
        <v/>
      </c>
      <c r="AO88" s="65">
        <f t="shared" si="34"/>
        <v>14</v>
      </c>
      <c r="AP88" s="75"/>
    </row>
    <row r="89" spans="2:42" ht="15" customHeight="1" x14ac:dyDescent="0.2">
      <c r="B89" s="74"/>
      <c r="C89" s="53" t="str">
        <f>IF(C88&lt;EDATE(Variables!B$31,Variables!B$32-1),EDATE(C88,1),"")</f>
        <v/>
      </c>
      <c r="D89" s="74">
        <f t="shared" si="21"/>
        <v>1</v>
      </c>
      <c r="E89" s="74" t="str">
        <f t="shared" si="22"/>
        <v/>
      </c>
      <c r="F89" s="13" t="str">
        <f>IF(D89=0,F88*Variables!$B$7,"")</f>
        <v/>
      </c>
      <c r="G89" s="13" t="str">
        <f>IF(D89=0,G88*Variables!$B$7,"")</f>
        <v/>
      </c>
      <c r="H89" s="13" t="str">
        <f>IF(D89=0,H88*Variables!$B$7,"")</f>
        <v/>
      </c>
      <c r="I89" s="14" t="str">
        <f>IFERROR((F89*Variables!$B$8),"")</f>
        <v/>
      </c>
      <c r="J89" s="14" t="str">
        <f>IFERROR((G89*Variables!$B$9),"")</f>
        <v/>
      </c>
      <c r="K89" s="14" t="str">
        <f>IFERROR((H89*Variables!$B$10),"")</f>
        <v/>
      </c>
      <c r="L89" s="14">
        <f t="shared" si="23"/>
        <v>0</v>
      </c>
      <c r="M89" s="75"/>
      <c r="N89" s="4"/>
      <c r="O89" s="60" t="str">
        <f t="shared" si="24"/>
        <v/>
      </c>
      <c r="P89" s="60" t="str">
        <f t="shared" si="25"/>
        <v/>
      </c>
      <c r="Q89" s="60" t="str">
        <f t="shared" si="26"/>
        <v/>
      </c>
      <c r="R89" s="61">
        <f t="shared" si="27"/>
        <v>0</v>
      </c>
      <c r="S89" s="75"/>
      <c r="T89" s="4"/>
      <c r="U89" s="78">
        <f>IFERROR(U88+Variables!$B$15,"")</f>
        <v>0.79000000000000048</v>
      </c>
      <c r="V89" s="60" t="str">
        <f t="shared" si="28"/>
        <v/>
      </c>
      <c r="W89" s="60" t="str">
        <f t="shared" si="29"/>
        <v/>
      </c>
      <c r="X89" s="60" t="str">
        <f t="shared" si="30"/>
        <v/>
      </c>
      <c r="Y89" s="61">
        <f t="shared" si="31"/>
        <v>0</v>
      </c>
      <c r="Z89" s="75"/>
      <c r="AA89" s="4"/>
      <c r="AB89" s="60">
        <f>-Y89*Variables!$B$16</f>
        <v>0</v>
      </c>
      <c r="AC89" s="60">
        <f>-SUM(Y89,AB89)*Variables!$B$17</f>
        <v>0</v>
      </c>
      <c r="AD89" s="60">
        <f>-SUM(Y89,AB89)*Variables!$B$18</f>
        <v>0</v>
      </c>
      <c r="AE89" s="60">
        <f t="shared" si="32"/>
        <v>0</v>
      </c>
      <c r="AF89" s="61">
        <f t="shared" si="33"/>
        <v>0</v>
      </c>
      <c r="AG89" s="75"/>
      <c r="AH89" s="4"/>
      <c r="AI89" s="60">
        <v>15</v>
      </c>
      <c r="AJ89" s="60" t="str">
        <f>IF(D89=0,AJ88*Variables!$B$22,"")</f>
        <v/>
      </c>
      <c r="AK89" s="60" t="str">
        <f>IF(D89=0,AK88*Variables!$B$24,"")</f>
        <v/>
      </c>
      <c r="AL89" s="60" t="str">
        <f>IF(D89=0,AL88*Variables!$B$26,"")</f>
        <v/>
      </c>
      <c r="AM89" s="60" t="str">
        <f>IF(D89=0,AM88*Variables!$B$28,"")</f>
        <v/>
      </c>
      <c r="AN89" s="60" t="str">
        <f>IF(D89=0,AN88+Variables!$B$30,"")</f>
        <v/>
      </c>
      <c r="AO89" s="65">
        <f t="shared" si="34"/>
        <v>15</v>
      </c>
      <c r="AP89" s="75"/>
    </row>
    <row r="90" spans="2:42" ht="15" customHeight="1" x14ac:dyDescent="0.2">
      <c r="B90" s="74"/>
      <c r="C90" s="53" t="str">
        <f>IF(C89&lt;EDATE(Variables!B$31,Variables!B$32-1),EDATE(C89,1),"")</f>
        <v/>
      </c>
      <c r="D90" s="74">
        <f t="shared" si="21"/>
        <v>1</v>
      </c>
      <c r="E90" s="74" t="str">
        <f t="shared" si="22"/>
        <v/>
      </c>
      <c r="F90" s="13" t="str">
        <f>IF(D90=0,F89*Variables!$B$7,"")</f>
        <v/>
      </c>
      <c r="G90" s="13" t="str">
        <f>IF(D90=0,G89*Variables!$B$7,"")</f>
        <v/>
      </c>
      <c r="H90" s="13" t="str">
        <f>IF(D90=0,H89*Variables!$B$7,"")</f>
        <v/>
      </c>
      <c r="I90" s="14" t="str">
        <f>IFERROR((F90*Variables!$B$8),"")</f>
        <v/>
      </c>
      <c r="J90" s="14" t="str">
        <f>IFERROR((G90*Variables!$B$9),"")</f>
        <v/>
      </c>
      <c r="K90" s="14" t="str">
        <f>IFERROR((H90*Variables!$B$10),"")</f>
        <v/>
      </c>
      <c r="L90" s="14">
        <f t="shared" si="23"/>
        <v>0</v>
      </c>
      <c r="M90" s="75"/>
      <c r="N90" s="4"/>
      <c r="O90" s="60" t="str">
        <f t="shared" si="24"/>
        <v/>
      </c>
      <c r="P90" s="60" t="str">
        <f t="shared" si="25"/>
        <v/>
      </c>
      <c r="Q90" s="60" t="str">
        <f t="shared" si="26"/>
        <v/>
      </c>
      <c r="R90" s="61">
        <f t="shared" si="27"/>
        <v>0</v>
      </c>
      <c r="S90" s="75"/>
      <c r="T90" s="4"/>
      <c r="U90" s="78">
        <f>IFERROR(U89+Variables!$B$15,"")</f>
        <v>0.80000000000000049</v>
      </c>
      <c r="V90" s="60" t="str">
        <f t="shared" si="28"/>
        <v/>
      </c>
      <c r="W90" s="60" t="str">
        <f t="shared" si="29"/>
        <v/>
      </c>
      <c r="X90" s="60" t="str">
        <f t="shared" si="30"/>
        <v/>
      </c>
      <c r="Y90" s="61">
        <f t="shared" si="31"/>
        <v>0</v>
      </c>
      <c r="Z90" s="75"/>
      <c r="AA90" s="4"/>
      <c r="AB90" s="60">
        <f>-Y90*Variables!$B$16</f>
        <v>0</v>
      </c>
      <c r="AC90" s="60">
        <f>-SUM(Y90,AB90)*Variables!$B$17</f>
        <v>0</v>
      </c>
      <c r="AD90" s="60">
        <f>-SUM(Y90,AB90)*Variables!$B$18</f>
        <v>0</v>
      </c>
      <c r="AE90" s="60">
        <f t="shared" si="32"/>
        <v>0</v>
      </c>
      <c r="AF90" s="61">
        <f t="shared" si="33"/>
        <v>0</v>
      </c>
      <c r="AG90" s="75"/>
      <c r="AH90" s="4"/>
      <c r="AI90" s="60">
        <v>16</v>
      </c>
      <c r="AJ90" s="60" t="str">
        <f>IF(D90=0,AJ89*Variables!$B$22,"")</f>
        <v/>
      </c>
      <c r="AK90" s="60" t="str">
        <f>IF(D90=0,AK89*Variables!$B$24,"")</f>
        <v/>
      </c>
      <c r="AL90" s="60" t="str">
        <f>IF(D90=0,AL89*Variables!$B$26,"")</f>
        <v/>
      </c>
      <c r="AM90" s="60" t="str">
        <f>IF(D90=0,AM89*Variables!$B$28,"")</f>
        <v/>
      </c>
      <c r="AN90" s="60" t="str">
        <f>IF(D90=0,AN89+Variables!$B$30,"")</f>
        <v/>
      </c>
      <c r="AO90" s="65">
        <f t="shared" si="34"/>
        <v>16</v>
      </c>
      <c r="AP90" s="75"/>
    </row>
    <row r="91" spans="2:42" ht="15" customHeight="1" x14ac:dyDescent="0.2">
      <c r="B91" s="74"/>
      <c r="C91" s="53" t="str">
        <f>IF(C90&lt;EDATE(Variables!B$31,Variables!B$32-1),EDATE(C90,1),"")</f>
        <v/>
      </c>
      <c r="D91" s="74">
        <f t="shared" si="21"/>
        <v>1</v>
      </c>
      <c r="E91" s="74" t="str">
        <f t="shared" si="22"/>
        <v/>
      </c>
      <c r="F91" s="13" t="str">
        <f>IF(D91=0,F90*Variables!$B$7,"")</f>
        <v/>
      </c>
      <c r="G91" s="13" t="str">
        <f>IF(D91=0,G90*Variables!$B$7,"")</f>
        <v/>
      </c>
      <c r="H91" s="13" t="str">
        <f>IF(D91=0,H90*Variables!$B$7,"")</f>
        <v/>
      </c>
      <c r="I91" s="14" t="str">
        <f>IFERROR((F91*Variables!$B$8),"")</f>
        <v/>
      </c>
      <c r="J91" s="14" t="str">
        <f>IFERROR((G91*Variables!$B$9),"")</f>
        <v/>
      </c>
      <c r="K91" s="14" t="str">
        <f>IFERROR((H91*Variables!$B$10),"")</f>
        <v/>
      </c>
      <c r="L91" s="14">
        <f t="shared" si="23"/>
        <v>0</v>
      </c>
      <c r="M91" s="75"/>
      <c r="N91" s="4"/>
      <c r="O91" s="60" t="str">
        <f t="shared" si="24"/>
        <v/>
      </c>
      <c r="P91" s="60" t="str">
        <f t="shared" si="25"/>
        <v/>
      </c>
      <c r="Q91" s="60" t="str">
        <f t="shared" si="26"/>
        <v/>
      </c>
      <c r="R91" s="61">
        <f t="shared" si="27"/>
        <v>0</v>
      </c>
      <c r="S91" s="75"/>
      <c r="T91" s="4"/>
      <c r="U91" s="78">
        <f>IFERROR(U90+Variables!$B$15,"")</f>
        <v>0.8100000000000005</v>
      </c>
      <c r="V91" s="60" t="str">
        <f t="shared" si="28"/>
        <v/>
      </c>
      <c r="W91" s="60" t="str">
        <f t="shared" si="29"/>
        <v/>
      </c>
      <c r="X91" s="60" t="str">
        <f t="shared" si="30"/>
        <v/>
      </c>
      <c r="Y91" s="61">
        <f t="shared" si="31"/>
        <v>0</v>
      </c>
      <c r="Z91" s="75"/>
      <c r="AA91" s="4"/>
      <c r="AB91" s="60">
        <f>-Y91*Variables!$B$16</f>
        <v>0</v>
      </c>
      <c r="AC91" s="60">
        <f>-SUM(Y91,AB91)*Variables!$B$17</f>
        <v>0</v>
      </c>
      <c r="AD91" s="60">
        <f>-SUM(Y91,AB91)*Variables!$B$18</f>
        <v>0</v>
      </c>
      <c r="AE91" s="60">
        <f t="shared" si="32"/>
        <v>0</v>
      </c>
      <c r="AF91" s="61">
        <f t="shared" si="33"/>
        <v>0</v>
      </c>
      <c r="AG91" s="75"/>
      <c r="AH91" s="4"/>
      <c r="AI91" s="60">
        <v>17</v>
      </c>
      <c r="AJ91" s="60" t="str">
        <f>IF(D91=0,AJ90*Variables!$B$22,"")</f>
        <v/>
      </c>
      <c r="AK91" s="60" t="str">
        <f>IF(D91=0,AK90*Variables!$B$24,"")</f>
        <v/>
      </c>
      <c r="AL91" s="60" t="str">
        <f>IF(D91=0,AL90*Variables!$B$26,"")</f>
        <v/>
      </c>
      <c r="AM91" s="60" t="str">
        <f>IF(D91=0,AM90*Variables!$B$28,"")</f>
        <v/>
      </c>
      <c r="AN91" s="60" t="str">
        <f>IF(D91=0,AN90+Variables!$B$30,"")</f>
        <v/>
      </c>
      <c r="AO91" s="65">
        <f t="shared" si="34"/>
        <v>17</v>
      </c>
      <c r="AP91" s="75"/>
    </row>
    <row r="92" spans="2:42" ht="15" customHeight="1" x14ac:dyDescent="0.2">
      <c r="B92" s="74"/>
      <c r="C92" s="53" t="str">
        <f>IF(C91&lt;EDATE(Variables!B$31,Variables!B$32-1),EDATE(C91,1),"")</f>
        <v/>
      </c>
      <c r="D92" s="74">
        <f t="shared" si="21"/>
        <v>1</v>
      </c>
      <c r="E92" s="74" t="str">
        <f t="shared" si="22"/>
        <v/>
      </c>
      <c r="F92" s="13" t="str">
        <f>IF(D92=0,F91*Variables!$B$7,"")</f>
        <v/>
      </c>
      <c r="G92" s="13" t="str">
        <f>IF(D92=0,G91*Variables!$B$7,"")</f>
        <v/>
      </c>
      <c r="H92" s="13" t="str">
        <f>IF(D92=0,H91*Variables!$B$7,"")</f>
        <v/>
      </c>
      <c r="I92" s="14" t="str">
        <f>IFERROR((F92*Variables!$B$8),"")</f>
        <v/>
      </c>
      <c r="J92" s="14" t="str">
        <f>IFERROR((G92*Variables!$B$9),"")</f>
        <v/>
      </c>
      <c r="K92" s="14" t="str">
        <f>IFERROR((H92*Variables!$B$10),"")</f>
        <v/>
      </c>
      <c r="L92" s="14">
        <f t="shared" si="23"/>
        <v>0</v>
      </c>
      <c r="M92" s="75"/>
      <c r="N92" s="4"/>
      <c r="O92" s="60" t="str">
        <f t="shared" si="24"/>
        <v/>
      </c>
      <c r="P92" s="60" t="str">
        <f t="shared" si="25"/>
        <v/>
      </c>
      <c r="Q92" s="60" t="str">
        <f t="shared" si="26"/>
        <v/>
      </c>
      <c r="R92" s="61">
        <f t="shared" si="27"/>
        <v>0</v>
      </c>
      <c r="S92" s="75"/>
      <c r="T92" s="4"/>
      <c r="U92" s="78">
        <f>IFERROR(U91+Variables!$B$15,"")</f>
        <v>0.82000000000000051</v>
      </c>
      <c r="V92" s="60" t="str">
        <f t="shared" si="28"/>
        <v/>
      </c>
      <c r="W92" s="60" t="str">
        <f t="shared" si="29"/>
        <v/>
      </c>
      <c r="X92" s="60" t="str">
        <f t="shared" si="30"/>
        <v/>
      </c>
      <c r="Y92" s="61">
        <f t="shared" si="31"/>
        <v>0</v>
      </c>
      <c r="Z92" s="75"/>
      <c r="AA92" s="4"/>
      <c r="AB92" s="60">
        <f>-Y92*Variables!$B$16</f>
        <v>0</v>
      </c>
      <c r="AC92" s="60">
        <f>-SUM(Y92,AB92)*Variables!$B$17</f>
        <v>0</v>
      </c>
      <c r="AD92" s="60">
        <f>-SUM(Y92,AB92)*Variables!$B$18</f>
        <v>0</v>
      </c>
      <c r="AE92" s="60">
        <f t="shared" si="32"/>
        <v>0</v>
      </c>
      <c r="AF92" s="61">
        <f t="shared" si="33"/>
        <v>0</v>
      </c>
      <c r="AG92" s="75"/>
      <c r="AH92" s="4"/>
      <c r="AI92" s="60">
        <v>18</v>
      </c>
      <c r="AJ92" s="60" t="str">
        <f>IF(D92=0,AJ91*Variables!$B$22,"")</f>
        <v/>
      </c>
      <c r="AK92" s="60" t="str">
        <f>IF(D92=0,AK91*Variables!$B$24,"")</f>
        <v/>
      </c>
      <c r="AL92" s="60" t="str">
        <f>IF(D92=0,AL91*Variables!$B$26,"")</f>
        <v/>
      </c>
      <c r="AM92" s="60" t="str">
        <f>IF(D92=0,AM91*Variables!$B$28,"")</f>
        <v/>
      </c>
      <c r="AN92" s="60" t="str">
        <f>IF(D92=0,AN91+Variables!$B$30,"")</f>
        <v/>
      </c>
      <c r="AO92" s="65">
        <f t="shared" si="34"/>
        <v>18</v>
      </c>
      <c r="AP92" s="75"/>
    </row>
    <row r="93" spans="2:42" ht="15" customHeight="1" x14ac:dyDescent="0.2">
      <c r="B93" s="74"/>
      <c r="C93" s="53" t="str">
        <f>IF(C92&lt;EDATE(Variables!B$31,Variables!B$32-1),EDATE(C92,1),"")</f>
        <v/>
      </c>
      <c r="D93" s="74">
        <f t="shared" si="21"/>
        <v>1</v>
      </c>
      <c r="E93" s="74" t="str">
        <f t="shared" si="22"/>
        <v/>
      </c>
      <c r="F93" s="13" t="str">
        <f>IF(D93=0,F92*Variables!$B$7,"")</f>
        <v/>
      </c>
      <c r="G93" s="13" t="str">
        <f>IF(D93=0,G92*Variables!$B$7,"")</f>
        <v/>
      </c>
      <c r="H93" s="13" t="str">
        <f>IF(D93=0,H92*Variables!$B$7,"")</f>
        <v/>
      </c>
      <c r="I93" s="14" t="str">
        <f>IFERROR((F93*Variables!$B$8),"")</f>
        <v/>
      </c>
      <c r="J93" s="14" t="str">
        <f>IFERROR((G93*Variables!$B$9),"")</f>
        <v/>
      </c>
      <c r="K93" s="14" t="str">
        <f>IFERROR((H93*Variables!$B$10),"")</f>
        <v/>
      </c>
      <c r="L93" s="14">
        <f t="shared" si="23"/>
        <v>0</v>
      </c>
      <c r="M93" s="75"/>
      <c r="N93" s="4"/>
      <c r="O93" s="60" t="str">
        <f t="shared" si="24"/>
        <v/>
      </c>
      <c r="P93" s="60" t="str">
        <f t="shared" si="25"/>
        <v/>
      </c>
      <c r="Q93" s="60" t="str">
        <f t="shared" si="26"/>
        <v/>
      </c>
      <c r="R93" s="61">
        <f t="shared" si="27"/>
        <v>0</v>
      </c>
      <c r="S93" s="75"/>
      <c r="T93" s="4"/>
      <c r="U93" s="78">
        <f>IFERROR(U92+Variables!$B$15,"")</f>
        <v>0.83000000000000052</v>
      </c>
      <c r="V93" s="60" t="str">
        <f t="shared" si="28"/>
        <v/>
      </c>
      <c r="W93" s="60" t="str">
        <f t="shared" si="29"/>
        <v/>
      </c>
      <c r="X93" s="60" t="str">
        <f t="shared" si="30"/>
        <v/>
      </c>
      <c r="Y93" s="61">
        <f t="shared" si="31"/>
        <v>0</v>
      </c>
      <c r="Z93" s="75"/>
      <c r="AA93" s="4"/>
      <c r="AB93" s="60">
        <f>-Y93*Variables!$B$16</f>
        <v>0</v>
      </c>
      <c r="AC93" s="60">
        <f>-SUM(Y93,AB93)*Variables!$B$17</f>
        <v>0</v>
      </c>
      <c r="AD93" s="60">
        <f>-SUM(Y93,AB93)*Variables!$B$18</f>
        <v>0</v>
      </c>
      <c r="AE93" s="60">
        <f t="shared" si="32"/>
        <v>0</v>
      </c>
      <c r="AF93" s="61">
        <f t="shared" si="33"/>
        <v>0</v>
      </c>
      <c r="AG93" s="75"/>
      <c r="AH93" s="4"/>
      <c r="AI93" s="60">
        <v>19</v>
      </c>
      <c r="AJ93" s="60" t="str">
        <f>IF(D93=0,AJ92*Variables!$B$22,"")</f>
        <v/>
      </c>
      <c r="AK93" s="60" t="str">
        <f>IF(D93=0,AK92*Variables!$B$24,"")</f>
        <v/>
      </c>
      <c r="AL93" s="60" t="str">
        <f>IF(D93=0,AL92*Variables!$B$26,"")</f>
        <v/>
      </c>
      <c r="AM93" s="60" t="str">
        <f>IF(D93=0,AM92*Variables!$B$28,"")</f>
        <v/>
      </c>
      <c r="AN93" s="60" t="str">
        <f>IF(D93=0,AN92+Variables!$B$30,"")</f>
        <v/>
      </c>
      <c r="AO93" s="65">
        <f t="shared" si="34"/>
        <v>19</v>
      </c>
      <c r="AP93" s="75"/>
    </row>
    <row r="94" spans="2:42" ht="15" customHeight="1" x14ac:dyDescent="0.2">
      <c r="B94" s="74"/>
      <c r="C94" s="53" t="str">
        <f>IF(C93&lt;EDATE(Variables!B$31,Variables!B$32-1),EDATE(C93,1),"")</f>
        <v/>
      </c>
      <c r="D94" s="74">
        <f t="shared" si="21"/>
        <v>1</v>
      </c>
      <c r="E94" s="74" t="str">
        <f t="shared" si="22"/>
        <v/>
      </c>
      <c r="F94" s="13" t="str">
        <f>IF(D94=0,F93*Variables!$B$7,"")</f>
        <v/>
      </c>
      <c r="G94" s="13" t="str">
        <f>IF(D94=0,G93*Variables!$B$7,"")</f>
        <v/>
      </c>
      <c r="H94" s="13" t="str">
        <f>IF(D94=0,H93*Variables!$B$7,"")</f>
        <v/>
      </c>
      <c r="I94" s="14" t="str">
        <f>IFERROR((F94*Variables!$B$8),"")</f>
        <v/>
      </c>
      <c r="J94" s="14" t="str">
        <f>IFERROR((G94*Variables!$B$9),"")</f>
        <v/>
      </c>
      <c r="K94" s="14" t="str">
        <f>IFERROR((H94*Variables!$B$10),"")</f>
        <v/>
      </c>
      <c r="L94" s="14">
        <f t="shared" si="23"/>
        <v>0</v>
      </c>
      <c r="M94" s="75"/>
      <c r="N94" s="4"/>
      <c r="O94" s="60" t="str">
        <f t="shared" si="24"/>
        <v/>
      </c>
      <c r="P94" s="60" t="str">
        <f t="shared" si="25"/>
        <v/>
      </c>
      <c r="Q94" s="60" t="str">
        <f t="shared" si="26"/>
        <v/>
      </c>
      <c r="R94" s="61">
        <f t="shared" si="27"/>
        <v>0</v>
      </c>
      <c r="S94" s="75"/>
      <c r="T94" s="4"/>
      <c r="U94" s="78">
        <f>IFERROR(U93+Variables!$B$15,"")</f>
        <v>0.84000000000000052</v>
      </c>
      <c r="V94" s="60" t="str">
        <f t="shared" si="28"/>
        <v/>
      </c>
      <c r="W94" s="60" t="str">
        <f t="shared" si="29"/>
        <v/>
      </c>
      <c r="X94" s="60" t="str">
        <f t="shared" si="30"/>
        <v/>
      </c>
      <c r="Y94" s="61">
        <f t="shared" si="31"/>
        <v>0</v>
      </c>
      <c r="Z94" s="75"/>
      <c r="AA94" s="4"/>
      <c r="AB94" s="60">
        <f>-Y94*Variables!$B$16</f>
        <v>0</v>
      </c>
      <c r="AC94" s="60">
        <f>-SUM(Y94,AB94)*Variables!$B$17</f>
        <v>0</v>
      </c>
      <c r="AD94" s="60">
        <f>-SUM(Y94,AB94)*Variables!$B$18</f>
        <v>0</v>
      </c>
      <c r="AE94" s="60">
        <f t="shared" si="32"/>
        <v>0</v>
      </c>
      <c r="AF94" s="61">
        <f t="shared" si="33"/>
        <v>0</v>
      </c>
      <c r="AG94" s="75"/>
      <c r="AH94" s="4"/>
      <c r="AI94" s="60">
        <v>20</v>
      </c>
      <c r="AJ94" s="60" t="str">
        <f>IF(D94=0,AJ93*Variables!$B$22,"")</f>
        <v/>
      </c>
      <c r="AK94" s="60" t="str">
        <f>IF(D94=0,AK93*Variables!$B$24,"")</f>
        <v/>
      </c>
      <c r="AL94" s="60" t="str">
        <f>IF(D94=0,AL93*Variables!$B$26,"")</f>
        <v/>
      </c>
      <c r="AM94" s="60" t="str">
        <f>IF(D94=0,AM93*Variables!$B$28,"")</f>
        <v/>
      </c>
      <c r="AN94" s="60" t="str">
        <f>IF(D94=0,AN93+Variables!$B$30,"")</f>
        <v/>
      </c>
      <c r="AO94" s="65">
        <f t="shared" si="34"/>
        <v>20</v>
      </c>
      <c r="AP94" s="75"/>
    </row>
    <row r="95" spans="2:42" ht="15" customHeight="1" x14ac:dyDescent="0.2">
      <c r="B95" s="74"/>
      <c r="C95" s="53" t="str">
        <f>IF(C94&lt;EDATE(Variables!B$31,Variables!B$32-1),EDATE(C94,1),"")</f>
        <v/>
      </c>
      <c r="D95" s="74">
        <f t="shared" si="21"/>
        <v>1</v>
      </c>
      <c r="E95" s="74" t="str">
        <f t="shared" si="22"/>
        <v/>
      </c>
      <c r="F95" s="13" t="str">
        <f>IF(D95=0,F94*Variables!$B$7,"")</f>
        <v/>
      </c>
      <c r="G95" s="13" t="str">
        <f>IF(D95=0,G94*Variables!$B$7,"")</f>
        <v/>
      </c>
      <c r="H95" s="13" t="str">
        <f>IF(D95=0,H94*Variables!$B$7,"")</f>
        <v/>
      </c>
      <c r="I95" s="14" t="str">
        <f>IFERROR((F95*Variables!$B$8),"")</f>
        <v/>
      </c>
      <c r="J95" s="14" t="str">
        <f>IFERROR((G95*Variables!$B$9),"")</f>
        <v/>
      </c>
      <c r="K95" s="14" t="str">
        <f>IFERROR((H95*Variables!$B$10),"")</f>
        <v/>
      </c>
      <c r="L95" s="14">
        <f t="shared" si="23"/>
        <v>0</v>
      </c>
      <c r="M95" s="75"/>
      <c r="N95" s="4"/>
      <c r="O95" s="60" t="str">
        <f t="shared" si="24"/>
        <v/>
      </c>
      <c r="P95" s="60" t="str">
        <f t="shared" si="25"/>
        <v/>
      </c>
      <c r="Q95" s="60" t="str">
        <f t="shared" si="26"/>
        <v/>
      </c>
      <c r="R95" s="61">
        <f t="shared" si="27"/>
        <v>0</v>
      </c>
      <c r="S95" s="75"/>
      <c r="T95" s="4"/>
      <c r="U95" s="78">
        <f>IFERROR(U94+Variables!$B$15,"")</f>
        <v>0.85000000000000053</v>
      </c>
      <c r="V95" s="60" t="str">
        <f t="shared" si="28"/>
        <v/>
      </c>
      <c r="W95" s="60" t="str">
        <f t="shared" si="29"/>
        <v/>
      </c>
      <c r="X95" s="60" t="str">
        <f t="shared" si="30"/>
        <v/>
      </c>
      <c r="Y95" s="61">
        <f t="shared" si="31"/>
        <v>0</v>
      </c>
      <c r="Z95" s="75"/>
      <c r="AA95" s="4"/>
      <c r="AB95" s="60"/>
      <c r="AC95" s="60"/>
      <c r="AD95" s="60"/>
      <c r="AE95" s="60"/>
      <c r="AF95" s="61"/>
      <c r="AG95" s="75"/>
      <c r="AH95" s="4"/>
      <c r="AI95" s="60"/>
      <c r="AJ95" s="60"/>
      <c r="AK95" s="60"/>
      <c r="AL95" s="60"/>
      <c r="AM95" s="60"/>
      <c r="AN95" s="60"/>
      <c r="AO95" s="65"/>
      <c r="AP95" s="75"/>
    </row>
    <row r="96" spans="2:42" ht="15" customHeight="1" x14ac:dyDescent="0.2">
      <c r="B96" s="74"/>
      <c r="C96" s="53" t="str">
        <f>IF(C95&lt;EDATE(Variables!B$31,Variables!B$32-1),EDATE(C95,1),"")</f>
        <v/>
      </c>
      <c r="D96" s="74">
        <f t="shared" si="21"/>
        <v>1</v>
      </c>
      <c r="E96" s="74" t="str">
        <f t="shared" si="22"/>
        <v/>
      </c>
      <c r="F96" s="13" t="str">
        <f>IF(D96=0,F95*Variables!$B$7,"")</f>
        <v/>
      </c>
      <c r="G96" s="13" t="str">
        <f>IF(D96=0,G95*Variables!$B$7,"")</f>
        <v/>
      </c>
      <c r="H96" s="13" t="str">
        <f>IF(D96=0,H95*Variables!$B$7,"")</f>
        <v/>
      </c>
      <c r="I96" s="14" t="str">
        <f>IFERROR((F96*Variables!$B$8),"")</f>
        <v/>
      </c>
      <c r="J96" s="14" t="str">
        <f>IFERROR((G96*Variables!$B$9),"")</f>
        <v/>
      </c>
      <c r="K96" s="14" t="str">
        <f>IFERROR((H96*Variables!$B$10),"")</f>
        <v/>
      </c>
      <c r="L96" s="14">
        <f t="shared" si="23"/>
        <v>0</v>
      </c>
      <c r="M96" s="75"/>
      <c r="N96" s="4"/>
      <c r="O96" s="60" t="str">
        <f t="shared" si="24"/>
        <v/>
      </c>
      <c r="P96" s="60" t="str">
        <f t="shared" si="25"/>
        <v/>
      </c>
      <c r="Q96" s="60" t="str">
        <f t="shared" si="26"/>
        <v/>
      </c>
      <c r="R96" s="61"/>
      <c r="S96" s="75"/>
      <c r="T96" s="4"/>
      <c r="U96" s="78">
        <f>IFERROR(U95+Variables!$B$15,"")</f>
        <v>0.86000000000000054</v>
      </c>
      <c r="V96" s="60" t="str">
        <f t="shared" si="28"/>
        <v/>
      </c>
      <c r="W96" s="60" t="str">
        <f t="shared" si="29"/>
        <v/>
      </c>
      <c r="X96" s="60" t="str">
        <f t="shared" si="30"/>
        <v/>
      </c>
      <c r="Y96" s="61">
        <f t="shared" si="31"/>
        <v>0</v>
      </c>
      <c r="Z96" s="75"/>
      <c r="AA96" s="4"/>
      <c r="AB96" s="60"/>
      <c r="AC96" s="60"/>
      <c r="AD96" s="60"/>
      <c r="AE96" s="60"/>
      <c r="AF96" s="61"/>
      <c r="AG96" s="75"/>
      <c r="AH96" s="4"/>
      <c r="AI96" s="60"/>
      <c r="AJ96" s="60"/>
      <c r="AK96" s="60"/>
      <c r="AL96" s="60"/>
      <c r="AM96" s="60"/>
      <c r="AN96" s="60"/>
      <c r="AO96" s="65"/>
      <c r="AP96" s="75"/>
    </row>
    <row r="97" spans="2:42" ht="15" customHeight="1" x14ac:dyDescent="0.2">
      <c r="B97" s="74"/>
      <c r="C97" s="53" t="str">
        <f>IF(C96&lt;EDATE(Variables!B$31,Variables!B$32-1),EDATE(C96,1),"")</f>
        <v/>
      </c>
      <c r="D97" s="74">
        <f t="shared" si="21"/>
        <v>1</v>
      </c>
      <c r="E97" s="74" t="str">
        <f t="shared" si="22"/>
        <v/>
      </c>
      <c r="F97" s="13" t="str">
        <f>IF(D97=0,F96*Variables!$B$7,"")</f>
        <v/>
      </c>
      <c r="G97" s="13" t="str">
        <f>IF(D97=0,G96*Variables!$B$7,"")</f>
        <v/>
      </c>
      <c r="H97" s="13" t="str">
        <f>IF(D97=0,H96*Variables!$B$7,"")</f>
        <v/>
      </c>
      <c r="I97" s="14" t="str">
        <f>IFERROR((F97*Variables!$B$8),"")</f>
        <v/>
      </c>
      <c r="J97" s="14" t="str">
        <f>IFERROR((G97*Variables!$B$9),"")</f>
        <v/>
      </c>
      <c r="K97" s="14" t="str">
        <f>IFERROR((H97*Variables!$B$10),"")</f>
        <v/>
      </c>
      <c r="L97" s="14">
        <f t="shared" si="23"/>
        <v>0</v>
      </c>
      <c r="M97" s="75"/>
      <c r="N97" s="4"/>
      <c r="O97" s="60" t="str">
        <f t="shared" si="24"/>
        <v/>
      </c>
      <c r="P97" s="60" t="str">
        <f t="shared" si="25"/>
        <v/>
      </c>
      <c r="Q97" s="60" t="str">
        <f t="shared" si="26"/>
        <v/>
      </c>
      <c r="R97" s="61"/>
      <c r="S97" s="75"/>
      <c r="T97" s="4"/>
      <c r="U97" s="78">
        <f>IFERROR(U96+Variables!$B$15,"")</f>
        <v>0.87000000000000055</v>
      </c>
      <c r="V97" s="60" t="str">
        <f t="shared" si="28"/>
        <v/>
      </c>
      <c r="W97" s="60" t="str">
        <f t="shared" si="29"/>
        <v/>
      </c>
      <c r="X97" s="60" t="str">
        <f t="shared" si="30"/>
        <v/>
      </c>
      <c r="Y97" s="61">
        <f t="shared" si="31"/>
        <v>0</v>
      </c>
      <c r="Z97" s="75"/>
      <c r="AA97" s="4"/>
      <c r="AB97" s="60"/>
      <c r="AC97" s="60"/>
      <c r="AD97" s="60"/>
      <c r="AE97" s="60"/>
      <c r="AF97" s="61"/>
      <c r="AG97" s="75"/>
      <c r="AH97" s="4"/>
      <c r="AI97" s="60"/>
      <c r="AJ97" s="60"/>
      <c r="AK97" s="60"/>
      <c r="AL97" s="60"/>
      <c r="AM97" s="60"/>
      <c r="AN97" s="60"/>
      <c r="AO97" s="65"/>
      <c r="AP97" s="75"/>
    </row>
    <row r="98" spans="2:42" ht="15" customHeight="1" x14ac:dyDescent="0.2">
      <c r="B98" s="74"/>
      <c r="C98" s="53" t="str">
        <f>IF(C97&lt;EDATE(Variables!B$31,Variables!B$32-1),EDATE(C97,1),"")</f>
        <v/>
      </c>
      <c r="D98" s="74">
        <f t="shared" si="21"/>
        <v>1</v>
      </c>
      <c r="E98" s="74" t="str">
        <f t="shared" si="22"/>
        <v/>
      </c>
      <c r="F98" s="13" t="str">
        <f>IF(D98=0,F97*Variables!$B$7,"")</f>
        <v/>
      </c>
      <c r="G98" s="13" t="str">
        <f>IF(D98=0,G97*Variables!$B$7,"")</f>
        <v/>
      </c>
      <c r="H98" s="13" t="str">
        <f>IF(D98=0,H97*Variables!$B$7,"")</f>
        <v/>
      </c>
      <c r="I98" s="14" t="str">
        <f>IFERROR((F98*Variables!$B$8),"")</f>
        <v/>
      </c>
      <c r="J98" s="14" t="str">
        <f>IFERROR((G98*Variables!$B$9),"")</f>
        <v/>
      </c>
      <c r="K98" s="14" t="str">
        <f>IFERROR((H98*Variables!$B$10),"")</f>
        <v/>
      </c>
      <c r="L98" s="14">
        <f t="shared" si="23"/>
        <v>0</v>
      </c>
      <c r="M98" s="75"/>
      <c r="N98" s="4"/>
      <c r="O98" s="60" t="str">
        <f t="shared" si="24"/>
        <v/>
      </c>
      <c r="P98" s="60" t="str">
        <f t="shared" si="25"/>
        <v/>
      </c>
      <c r="Q98" s="60" t="str">
        <f t="shared" si="26"/>
        <v/>
      </c>
      <c r="R98" s="61"/>
      <c r="S98" s="75"/>
      <c r="T98" s="4"/>
      <c r="U98" s="78">
        <f>IFERROR(U97+Variables!$B$15,"")</f>
        <v>0.88000000000000056</v>
      </c>
      <c r="V98" s="60" t="str">
        <f t="shared" si="28"/>
        <v/>
      </c>
      <c r="W98" s="60" t="str">
        <f t="shared" si="29"/>
        <v/>
      </c>
      <c r="X98" s="60" t="str">
        <f t="shared" si="30"/>
        <v/>
      </c>
      <c r="Y98" s="61">
        <f t="shared" si="31"/>
        <v>0</v>
      </c>
      <c r="Z98" s="75"/>
      <c r="AA98" s="4"/>
      <c r="AB98" s="60"/>
      <c r="AC98" s="60"/>
      <c r="AD98" s="60"/>
      <c r="AE98" s="60"/>
      <c r="AF98" s="61"/>
      <c r="AG98" s="75"/>
      <c r="AH98" s="4"/>
      <c r="AI98" s="60"/>
      <c r="AJ98" s="60"/>
      <c r="AK98" s="60"/>
      <c r="AL98" s="60"/>
      <c r="AM98" s="60"/>
      <c r="AN98" s="60"/>
      <c r="AO98" s="65"/>
      <c r="AP98" s="75"/>
    </row>
    <row r="99" spans="2:42" ht="15" customHeight="1" x14ac:dyDescent="0.2">
      <c r="B99" s="74"/>
      <c r="C99" s="53" t="str">
        <f>IF(C98&lt;EDATE(Variables!B$31,Variables!B$32-1),EDATE(C98,1),"")</f>
        <v/>
      </c>
      <c r="D99" s="74">
        <f t="shared" si="21"/>
        <v>1</v>
      </c>
      <c r="E99" s="74" t="str">
        <f t="shared" si="22"/>
        <v/>
      </c>
      <c r="F99" s="13" t="str">
        <f>IF(D99=0,F98*Variables!$B$7,"")</f>
        <v/>
      </c>
      <c r="G99" s="13" t="str">
        <f>IF(D99=0,G98*Variables!$B$7,"")</f>
        <v/>
      </c>
      <c r="H99" s="13" t="str">
        <f>IF(D99=0,H98*Variables!$B$7,"")</f>
        <v/>
      </c>
      <c r="I99" s="14" t="str">
        <f>IFERROR((F99*Variables!$B$8),"")</f>
        <v/>
      </c>
      <c r="J99" s="14" t="str">
        <f>IFERROR((G99*Variables!$B$9),"")</f>
        <v/>
      </c>
      <c r="K99" s="14" t="str">
        <f>IFERROR((H99*Variables!$B$10),"")</f>
        <v/>
      </c>
      <c r="L99" s="14">
        <f t="shared" si="23"/>
        <v>0</v>
      </c>
      <c r="M99" s="75"/>
      <c r="N99" s="4"/>
      <c r="O99" s="60" t="str">
        <f t="shared" si="24"/>
        <v/>
      </c>
      <c r="P99" s="60" t="str">
        <f t="shared" si="25"/>
        <v/>
      </c>
      <c r="Q99" s="60" t="str">
        <f t="shared" si="26"/>
        <v/>
      </c>
      <c r="R99" s="61"/>
      <c r="S99" s="75"/>
      <c r="T99" s="4"/>
      <c r="U99" s="78">
        <f>IFERROR(U98+Variables!$B$15,"")</f>
        <v>0.89000000000000057</v>
      </c>
      <c r="V99" s="60" t="str">
        <f t="shared" si="28"/>
        <v/>
      </c>
      <c r="W99" s="60" t="str">
        <f t="shared" si="29"/>
        <v/>
      </c>
      <c r="X99" s="60" t="str">
        <f t="shared" si="30"/>
        <v/>
      </c>
      <c r="Y99" s="61">
        <f t="shared" si="31"/>
        <v>0</v>
      </c>
      <c r="Z99" s="75"/>
      <c r="AA99" s="4"/>
      <c r="AB99" s="60"/>
      <c r="AC99" s="60"/>
      <c r="AD99" s="60"/>
      <c r="AE99" s="60"/>
      <c r="AF99" s="61"/>
      <c r="AG99" s="75"/>
      <c r="AH99" s="4"/>
      <c r="AI99" s="60"/>
      <c r="AJ99" s="60"/>
      <c r="AK99" s="60"/>
      <c r="AL99" s="60"/>
      <c r="AM99" s="60"/>
      <c r="AN99" s="60"/>
      <c r="AO99" s="65"/>
      <c r="AP99" s="75"/>
    </row>
    <row r="100" spans="2:42" ht="15" customHeight="1" x14ac:dyDescent="0.2">
      <c r="B100" s="74"/>
      <c r="C100" s="53" t="str">
        <f>IF(C99&lt;EDATE(Variables!B$31,Variables!B$32-1),EDATE(C99,1),"")</f>
        <v/>
      </c>
      <c r="D100" s="74">
        <f t="shared" si="21"/>
        <v>1</v>
      </c>
      <c r="E100" s="74" t="str">
        <f t="shared" si="22"/>
        <v/>
      </c>
      <c r="F100" s="13" t="str">
        <f>IF(D100=0,F99*Variables!$B$7,"")</f>
        <v/>
      </c>
      <c r="G100" s="13" t="str">
        <f>IF(D100=0,G99*Variables!$B$7,"")</f>
        <v/>
      </c>
      <c r="H100" s="13" t="str">
        <f>IF(D100=0,H99*Variables!$B$7,"")</f>
        <v/>
      </c>
      <c r="I100" s="14" t="str">
        <f>IFERROR((F100*Variables!$B$8),"")</f>
        <v/>
      </c>
      <c r="J100" s="14" t="str">
        <f>IFERROR((G100*Variables!$B$9),"")</f>
        <v/>
      </c>
      <c r="K100" s="14" t="str">
        <f>IFERROR((H100*Variables!$B$10),"")</f>
        <v/>
      </c>
      <c r="L100" s="14">
        <f t="shared" si="23"/>
        <v>0</v>
      </c>
      <c r="M100" s="75"/>
      <c r="N100" s="4"/>
      <c r="O100" s="60" t="str">
        <f t="shared" si="24"/>
        <v/>
      </c>
      <c r="P100" s="60" t="str">
        <f t="shared" si="25"/>
        <v/>
      </c>
      <c r="Q100" s="60" t="str">
        <f t="shared" si="26"/>
        <v/>
      </c>
      <c r="R100" s="61"/>
      <c r="S100" s="75"/>
      <c r="T100" s="4"/>
      <c r="U100" s="78">
        <f>IFERROR(U99+Variables!$B$15,"")</f>
        <v>0.90000000000000058</v>
      </c>
      <c r="V100" s="60" t="str">
        <f t="shared" si="28"/>
        <v/>
      </c>
      <c r="W100" s="60" t="str">
        <f t="shared" si="29"/>
        <v/>
      </c>
      <c r="X100" s="60" t="str">
        <f t="shared" si="30"/>
        <v/>
      </c>
      <c r="Y100" s="61">
        <f t="shared" si="31"/>
        <v>0</v>
      </c>
      <c r="Z100" s="75"/>
      <c r="AA100" s="4"/>
      <c r="AB100" s="60"/>
      <c r="AC100" s="60"/>
      <c r="AD100" s="60"/>
      <c r="AE100" s="60"/>
      <c r="AF100" s="61"/>
      <c r="AG100" s="75"/>
      <c r="AH100" s="4"/>
      <c r="AI100" s="60"/>
      <c r="AJ100" s="60"/>
      <c r="AK100" s="60"/>
      <c r="AL100" s="60"/>
      <c r="AM100" s="60"/>
      <c r="AN100" s="60"/>
      <c r="AO100" s="65"/>
      <c r="AP100" s="75"/>
    </row>
    <row r="101" spans="2:42" ht="15" customHeight="1" x14ac:dyDescent="0.2">
      <c r="B101" s="74"/>
      <c r="C101" s="53" t="str">
        <f>IF(C100&lt;EDATE(Variables!B$31,Variables!B$32-1),EDATE(C100,1),"")</f>
        <v/>
      </c>
      <c r="D101" s="74">
        <f t="shared" si="21"/>
        <v>1</v>
      </c>
      <c r="E101" s="74" t="str">
        <f t="shared" si="22"/>
        <v/>
      </c>
      <c r="F101" s="13" t="str">
        <f>IF(D101=0,F100*Variables!$B$7,"")</f>
        <v/>
      </c>
      <c r="G101" s="13" t="str">
        <f>IF(D101=0,G100*Variables!$B$7,"")</f>
        <v/>
      </c>
      <c r="H101" s="13" t="str">
        <f>IF(D101=0,H100*Variables!$B$7,"")</f>
        <v/>
      </c>
      <c r="I101" s="14" t="str">
        <f>IFERROR((F101*Variables!$B$8),"")</f>
        <v/>
      </c>
      <c r="J101" s="14" t="str">
        <f>IFERROR((G101*Variables!$B$9),"")</f>
        <v/>
      </c>
      <c r="K101" s="14" t="str">
        <f>IFERROR((H101*Variables!$B$10),"")</f>
        <v/>
      </c>
      <c r="L101" s="14">
        <f t="shared" si="23"/>
        <v>0</v>
      </c>
      <c r="M101" s="75"/>
      <c r="N101" s="4"/>
      <c r="O101" s="60" t="str">
        <f t="shared" si="24"/>
        <v/>
      </c>
      <c r="P101" s="60" t="str">
        <f t="shared" si="25"/>
        <v/>
      </c>
      <c r="Q101" s="60" t="str">
        <f t="shared" si="26"/>
        <v/>
      </c>
      <c r="R101" s="61"/>
      <c r="S101" s="75"/>
      <c r="T101" s="4"/>
      <c r="U101" s="78">
        <f>IFERROR(U100+Variables!$B$15,"")</f>
        <v>0.91000000000000059</v>
      </c>
      <c r="V101" s="60" t="str">
        <f t="shared" si="28"/>
        <v/>
      </c>
      <c r="W101" s="60" t="str">
        <f t="shared" si="29"/>
        <v/>
      </c>
      <c r="X101" s="60" t="str">
        <f t="shared" si="30"/>
        <v/>
      </c>
      <c r="Y101" s="61">
        <f t="shared" si="31"/>
        <v>0</v>
      </c>
      <c r="Z101" s="75"/>
      <c r="AA101" s="4"/>
      <c r="AB101" s="60"/>
      <c r="AC101" s="60"/>
      <c r="AD101" s="60"/>
      <c r="AE101" s="60"/>
      <c r="AF101" s="61"/>
      <c r="AG101" s="75"/>
      <c r="AH101" s="4"/>
      <c r="AI101" s="60"/>
      <c r="AJ101" s="60"/>
      <c r="AK101" s="60"/>
      <c r="AL101" s="60"/>
      <c r="AM101" s="60"/>
      <c r="AN101" s="60"/>
      <c r="AO101" s="65"/>
      <c r="AP101" s="75"/>
    </row>
    <row r="102" spans="2:42" ht="15" customHeight="1" x14ac:dyDescent="0.2">
      <c r="B102" s="74"/>
      <c r="C102" s="53" t="str">
        <f>IF(C101&lt;EDATE(Variables!B$31,Variables!B$32-1),EDATE(C101,1),"")</f>
        <v/>
      </c>
      <c r="D102" s="74">
        <f t="shared" si="21"/>
        <v>1</v>
      </c>
      <c r="E102" s="74" t="str">
        <f t="shared" si="22"/>
        <v/>
      </c>
      <c r="F102" s="13" t="str">
        <f>IF(D102=0,F101*Variables!$B$7,"")</f>
        <v/>
      </c>
      <c r="G102" s="13" t="str">
        <f>IF(D102=0,G101*Variables!$B$7,"")</f>
        <v/>
      </c>
      <c r="H102" s="13" t="str">
        <f>IF(D102=0,H101*Variables!$B$7,"")</f>
        <v/>
      </c>
      <c r="I102" s="14" t="str">
        <f>IFERROR((F102*Variables!$B$8),"")</f>
        <v/>
      </c>
      <c r="J102" s="14" t="str">
        <f>IFERROR((G102*Variables!$B$9),"")</f>
        <v/>
      </c>
      <c r="K102" s="14" t="str">
        <f>IFERROR((H102*Variables!$B$10),"")</f>
        <v/>
      </c>
      <c r="L102" s="14">
        <f t="shared" si="23"/>
        <v>0</v>
      </c>
      <c r="M102" s="75"/>
      <c r="N102" s="4"/>
      <c r="O102" s="60" t="str">
        <f t="shared" si="24"/>
        <v/>
      </c>
      <c r="P102" s="60" t="str">
        <f t="shared" si="25"/>
        <v/>
      </c>
      <c r="Q102" s="60" t="str">
        <f t="shared" si="26"/>
        <v/>
      </c>
      <c r="R102" s="61"/>
      <c r="S102" s="75"/>
      <c r="T102" s="4"/>
      <c r="U102" s="78">
        <f>IFERROR(U101+Variables!$B$15,"")</f>
        <v>0.9200000000000006</v>
      </c>
      <c r="V102" s="60" t="str">
        <f t="shared" si="28"/>
        <v/>
      </c>
      <c r="W102" s="60" t="str">
        <f t="shared" si="29"/>
        <v/>
      </c>
      <c r="X102" s="60" t="str">
        <f t="shared" si="30"/>
        <v/>
      </c>
      <c r="Y102" s="61">
        <f t="shared" si="31"/>
        <v>0</v>
      </c>
      <c r="Z102" s="75"/>
      <c r="AA102" s="4"/>
      <c r="AB102" s="60"/>
      <c r="AC102" s="60"/>
      <c r="AD102" s="60"/>
      <c r="AE102" s="60"/>
      <c r="AF102" s="61"/>
      <c r="AG102" s="75"/>
      <c r="AH102" s="4"/>
      <c r="AI102" s="60"/>
      <c r="AJ102" s="60"/>
      <c r="AK102" s="60"/>
      <c r="AL102" s="60"/>
      <c r="AM102" s="60"/>
      <c r="AN102" s="60"/>
      <c r="AO102" s="65"/>
      <c r="AP102" s="75"/>
    </row>
    <row r="103" spans="2:42" ht="15" customHeight="1" x14ac:dyDescent="0.2">
      <c r="B103" s="74"/>
      <c r="C103" s="53" t="str">
        <f>IF(C102&lt;EDATE(Variables!B$31,Variables!B$32-1),EDATE(C102,1),"")</f>
        <v/>
      </c>
      <c r="D103" s="74">
        <f t="shared" si="21"/>
        <v>1</v>
      </c>
      <c r="E103" s="74" t="str">
        <f t="shared" si="22"/>
        <v/>
      </c>
      <c r="F103" s="13" t="str">
        <f>IF(D103=0,F102*Variables!$B$7,"")</f>
        <v/>
      </c>
      <c r="G103" s="13" t="str">
        <f>IF(D103=0,G102*Variables!$B$7,"")</f>
        <v/>
      </c>
      <c r="H103" s="13" t="str">
        <f>IF(D103=0,H102*Variables!$B$7,"")</f>
        <v/>
      </c>
      <c r="I103" s="14" t="str">
        <f>IFERROR((F103*Variables!$B$8),"")</f>
        <v/>
      </c>
      <c r="J103" s="14" t="str">
        <f>IFERROR((G103*Variables!$B$9),"")</f>
        <v/>
      </c>
      <c r="K103" s="14" t="str">
        <f>IFERROR((H103*Variables!$B$10),"")</f>
        <v/>
      </c>
      <c r="L103" s="14">
        <f t="shared" si="23"/>
        <v>0</v>
      </c>
      <c r="M103" s="75"/>
      <c r="N103" s="4"/>
      <c r="O103" s="60" t="str">
        <f t="shared" si="24"/>
        <v/>
      </c>
      <c r="P103" s="60" t="str">
        <f t="shared" si="25"/>
        <v/>
      </c>
      <c r="Q103" s="60" t="str">
        <f t="shared" si="26"/>
        <v/>
      </c>
      <c r="R103" s="61"/>
      <c r="S103" s="75"/>
      <c r="T103" s="4"/>
      <c r="U103" s="78">
        <f>IFERROR(U102+Variables!$B$15,"")</f>
        <v>0.9300000000000006</v>
      </c>
      <c r="V103" s="60" t="str">
        <f t="shared" si="28"/>
        <v/>
      </c>
      <c r="W103" s="60" t="str">
        <f t="shared" si="29"/>
        <v/>
      </c>
      <c r="X103" s="60" t="str">
        <f t="shared" si="30"/>
        <v/>
      </c>
      <c r="Y103" s="61">
        <f t="shared" si="31"/>
        <v>0</v>
      </c>
      <c r="Z103" s="75"/>
      <c r="AA103" s="4"/>
      <c r="AB103" s="60"/>
      <c r="AC103" s="60"/>
      <c r="AD103" s="60"/>
      <c r="AE103" s="60"/>
      <c r="AF103" s="61"/>
      <c r="AG103" s="75"/>
      <c r="AH103" s="4"/>
      <c r="AI103" s="60"/>
      <c r="AJ103" s="60"/>
      <c r="AK103" s="60"/>
      <c r="AL103" s="60"/>
      <c r="AM103" s="60"/>
      <c r="AN103" s="60"/>
      <c r="AO103" s="65"/>
      <c r="AP103" s="75"/>
    </row>
    <row r="104" spans="2:42" ht="15" customHeight="1" x14ac:dyDescent="0.2">
      <c r="B104" s="74"/>
      <c r="C104" s="53" t="str">
        <f>IF(C103&lt;EDATE(Variables!B$31,Variables!B$32-1),EDATE(C103,1),"")</f>
        <v/>
      </c>
      <c r="D104" s="74">
        <f t="shared" si="21"/>
        <v>1</v>
      </c>
      <c r="E104" s="74" t="str">
        <f t="shared" si="22"/>
        <v/>
      </c>
      <c r="F104" s="13" t="str">
        <f>IF(D104=0,F103*Variables!$B$7,"")</f>
        <v/>
      </c>
      <c r="G104" s="13" t="str">
        <f>IF(D104=0,G103*Variables!$B$7,"")</f>
        <v/>
      </c>
      <c r="H104" s="13" t="str">
        <f>IF(D104=0,H103*Variables!$B$7,"")</f>
        <v/>
      </c>
      <c r="I104" s="14" t="str">
        <f>IFERROR((F104*Variables!$B$8),"")</f>
        <v/>
      </c>
      <c r="J104" s="14" t="str">
        <f>IFERROR((G104*Variables!$B$9),"")</f>
        <v/>
      </c>
      <c r="K104" s="14" t="str">
        <f>IFERROR((H104*Variables!$B$10),"")</f>
        <v/>
      </c>
      <c r="L104" s="14">
        <f t="shared" si="23"/>
        <v>0</v>
      </c>
      <c r="M104" s="75"/>
      <c r="N104" s="4"/>
      <c r="O104" s="60" t="str">
        <f t="shared" si="24"/>
        <v/>
      </c>
      <c r="P104" s="60" t="str">
        <f t="shared" si="25"/>
        <v/>
      </c>
      <c r="Q104" s="60" t="str">
        <f t="shared" si="26"/>
        <v/>
      </c>
      <c r="R104" s="61"/>
      <c r="S104" s="75"/>
      <c r="T104" s="4"/>
      <c r="U104" s="78">
        <f>IFERROR(U103+Variables!$B$15,"")</f>
        <v>0.94000000000000061</v>
      </c>
      <c r="V104" s="60" t="str">
        <f t="shared" si="28"/>
        <v/>
      </c>
      <c r="W104" s="60" t="str">
        <f t="shared" si="29"/>
        <v/>
      </c>
      <c r="X104" s="60" t="str">
        <f t="shared" si="30"/>
        <v/>
      </c>
      <c r="Y104" s="61">
        <f t="shared" si="31"/>
        <v>0</v>
      </c>
      <c r="Z104" s="75"/>
      <c r="AA104" s="4"/>
      <c r="AB104" s="60"/>
      <c r="AC104" s="60"/>
      <c r="AD104" s="60"/>
      <c r="AE104" s="60"/>
      <c r="AF104" s="61"/>
      <c r="AG104" s="75"/>
      <c r="AH104" s="4"/>
      <c r="AI104" s="60"/>
      <c r="AJ104" s="60"/>
      <c r="AK104" s="60"/>
      <c r="AL104" s="60"/>
      <c r="AM104" s="60"/>
      <c r="AN104" s="60"/>
      <c r="AO104" s="65"/>
      <c r="AP104" s="75"/>
    </row>
    <row r="105" spans="2:42" ht="15" customHeight="1" x14ac:dyDescent="0.2">
      <c r="B105" s="74"/>
      <c r="C105" s="53" t="str">
        <f>IF(C104&lt;EDATE(Variables!B$31,Variables!B$32-1),EDATE(C104,1),"")</f>
        <v/>
      </c>
      <c r="D105" s="74">
        <f t="shared" si="21"/>
        <v>1</v>
      </c>
      <c r="E105" s="74" t="str">
        <f t="shared" si="22"/>
        <v/>
      </c>
      <c r="F105" s="13" t="str">
        <f>IF(D105=0,F104*Variables!$B$7,"")</f>
        <v/>
      </c>
      <c r="G105" s="13" t="str">
        <f>IF(D105=0,G104*Variables!$B$7,"")</f>
        <v/>
      </c>
      <c r="H105" s="13" t="str">
        <f>IF(D105=0,H104*Variables!$B$7,"")</f>
        <v/>
      </c>
      <c r="I105" s="14" t="str">
        <f>IFERROR((F105*Variables!$B$8),"")</f>
        <v/>
      </c>
      <c r="J105" s="14" t="str">
        <f>IFERROR((G105*Variables!$B$9),"")</f>
        <v/>
      </c>
      <c r="K105" s="14" t="str">
        <f>IFERROR((H105*Variables!$B$10),"")</f>
        <v/>
      </c>
      <c r="L105" s="14">
        <f t="shared" si="23"/>
        <v>0</v>
      </c>
      <c r="M105" s="75"/>
      <c r="N105" s="4"/>
      <c r="O105" s="60" t="str">
        <f t="shared" si="24"/>
        <v/>
      </c>
      <c r="P105" s="60" t="str">
        <f t="shared" si="25"/>
        <v/>
      </c>
      <c r="Q105" s="60" t="str">
        <f t="shared" si="26"/>
        <v/>
      </c>
      <c r="R105" s="61"/>
      <c r="S105" s="75"/>
      <c r="T105" s="4"/>
      <c r="U105" s="78">
        <f>IFERROR(U104+Variables!$B$15,"")</f>
        <v>0.95000000000000062</v>
      </c>
      <c r="V105" s="60" t="str">
        <f t="shared" si="28"/>
        <v/>
      </c>
      <c r="W105" s="60" t="str">
        <f t="shared" si="29"/>
        <v/>
      </c>
      <c r="X105" s="60" t="str">
        <f t="shared" si="30"/>
        <v/>
      </c>
      <c r="Y105" s="61">
        <f t="shared" si="31"/>
        <v>0</v>
      </c>
      <c r="Z105" s="75"/>
      <c r="AA105" s="4"/>
      <c r="AB105" s="60"/>
      <c r="AC105" s="60"/>
      <c r="AD105" s="60"/>
      <c r="AE105" s="60"/>
      <c r="AF105" s="61"/>
      <c r="AG105" s="75"/>
      <c r="AH105" s="4"/>
      <c r="AI105" s="60"/>
      <c r="AJ105" s="60"/>
      <c r="AK105" s="60"/>
      <c r="AL105" s="60"/>
      <c r="AM105" s="60"/>
      <c r="AN105" s="60"/>
      <c r="AO105" s="65"/>
      <c r="AP105" s="75"/>
    </row>
    <row r="106" spans="2:42" ht="15" customHeight="1" x14ac:dyDescent="0.2">
      <c r="B106" s="74"/>
      <c r="C106" s="53" t="str">
        <f>IF(C105&lt;EDATE(Variables!B$31,Variables!B$32-1),EDATE(C105,1),"")</f>
        <v/>
      </c>
      <c r="D106" s="74">
        <f t="shared" si="21"/>
        <v>1</v>
      </c>
      <c r="E106" s="74" t="str">
        <f t="shared" si="22"/>
        <v/>
      </c>
      <c r="F106" s="13" t="str">
        <f>IF(D106=0,F105*Variables!$B$7,"")</f>
        <v/>
      </c>
      <c r="G106" s="13" t="str">
        <f>IF(D106=0,G105*Variables!$B$7,"")</f>
        <v/>
      </c>
      <c r="H106" s="13" t="str">
        <f>IF(D106=0,H105*Variables!$B$7,"")</f>
        <v/>
      </c>
      <c r="I106" s="14" t="str">
        <f>IFERROR((F106*Variables!$B$8),"")</f>
        <v/>
      </c>
      <c r="J106" s="14" t="str">
        <f>IFERROR((G106*Variables!$B$9),"")</f>
        <v/>
      </c>
      <c r="K106" s="14" t="str">
        <f>IFERROR((H106*Variables!$B$10),"")</f>
        <v/>
      </c>
      <c r="L106" s="14">
        <f t="shared" si="23"/>
        <v>0</v>
      </c>
      <c r="M106" s="75"/>
      <c r="N106" s="4"/>
      <c r="O106" s="60" t="str">
        <f t="shared" si="24"/>
        <v/>
      </c>
      <c r="P106" s="60" t="str">
        <f t="shared" si="25"/>
        <v/>
      </c>
      <c r="Q106" s="60" t="str">
        <f t="shared" si="26"/>
        <v/>
      </c>
      <c r="R106" s="61"/>
      <c r="S106" s="75"/>
      <c r="T106" s="4"/>
      <c r="U106" s="78">
        <f>IFERROR(U105+Variables!$B$15,"")</f>
        <v>0.96000000000000063</v>
      </c>
      <c r="V106" s="60" t="str">
        <f t="shared" si="28"/>
        <v/>
      </c>
      <c r="W106" s="60" t="str">
        <f t="shared" si="29"/>
        <v/>
      </c>
      <c r="X106" s="60" t="str">
        <f t="shared" si="30"/>
        <v/>
      </c>
      <c r="Y106" s="61">
        <f t="shared" si="31"/>
        <v>0</v>
      </c>
      <c r="Z106" s="75"/>
      <c r="AA106" s="4"/>
      <c r="AB106" s="60"/>
      <c r="AC106" s="60"/>
      <c r="AD106" s="60"/>
      <c r="AE106" s="60"/>
      <c r="AF106" s="61"/>
      <c r="AG106" s="75"/>
      <c r="AH106" s="4"/>
      <c r="AI106" s="60"/>
      <c r="AJ106" s="60"/>
      <c r="AK106" s="60"/>
      <c r="AL106" s="60"/>
      <c r="AM106" s="60"/>
      <c r="AN106" s="60"/>
      <c r="AO106" s="65"/>
      <c r="AP106" s="75"/>
    </row>
    <row r="107" spans="2:42" ht="15" customHeight="1" x14ac:dyDescent="0.2">
      <c r="B107" s="74"/>
      <c r="C107" s="53" t="str">
        <f>IF(C106&lt;EDATE(Variables!B$31,Variables!B$32-1),EDATE(C106,1),"")</f>
        <v/>
      </c>
      <c r="D107" s="74">
        <f t="shared" si="21"/>
        <v>1</v>
      </c>
      <c r="E107" s="74" t="str">
        <f t="shared" si="22"/>
        <v/>
      </c>
      <c r="F107" s="13" t="str">
        <f>IF(D107=0,F106*Variables!$B$7,"")</f>
        <v/>
      </c>
      <c r="G107" s="13" t="str">
        <f>IF(D107=0,G106*Variables!$B$7,"")</f>
        <v/>
      </c>
      <c r="H107" s="13" t="str">
        <f>IF(D107=0,H106*Variables!$B$7,"")</f>
        <v/>
      </c>
      <c r="I107" s="14" t="str">
        <f>IFERROR((F107*Variables!$B$8),"")</f>
        <v/>
      </c>
      <c r="J107" s="14" t="str">
        <f>IFERROR((G107*Variables!$B$9),"")</f>
        <v/>
      </c>
      <c r="K107" s="14" t="str">
        <f>IFERROR((H107*Variables!$B$10),"")</f>
        <v/>
      </c>
      <c r="L107" s="14">
        <f t="shared" si="23"/>
        <v>0</v>
      </c>
      <c r="M107" s="75"/>
      <c r="N107" s="4"/>
      <c r="O107" s="60" t="str">
        <f t="shared" si="24"/>
        <v/>
      </c>
      <c r="P107" s="60" t="str">
        <f t="shared" si="25"/>
        <v/>
      </c>
      <c r="Q107" s="60" t="str">
        <f t="shared" si="26"/>
        <v/>
      </c>
      <c r="R107" s="61"/>
      <c r="S107" s="75"/>
      <c r="T107" s="4"/>
      <c r="U107" s="78">
        <f>IFERROR(U106+Variables!$B$15,"")</f>
        <v>0.97000000000000064</v>
      </c>
      <c r="V107" s="60" t="str">
        <f t="shared" si="28"/>
        <v/>
      </c>
      <c r="W107" s="60" t="str">
        <f t="shared" si="29"/>
        <v/>
      </c>
      <c r="X107" s="60" t="str">
        <f t="shared" si="30"/>
        <v/>
      </c>
      <c r="Y107" s="61">
        <f t="shared" si="31"/>
        <v>0</v>
      </c>
      <c r="Z107" s="75"/>
      <c r="AA107" s="4"/>
      <c r="AB107" s="60"/>
      <c r="AC107" s="60"/>
      <c r="AD107" s="60"/>
      <c r="AE107" s="60"/>
      <c r="AF107" s="61"/>
      <c r="AG107" s="75"/>
      <c r="AH107" s="4"/>
      <c r="AI107" s="60"/>
      <c r="AJ107" s="60"/>
      <c r="AK107" s="60"/>
      <c r="AL107" s="60"/>
      <c r="AM107" s="60"/>
      <c r="AN107" s="60"/>
      <c r="AO107" s="65"/>
      <c r="AP107" s="75"/>
    </row>
    <row r="108" spans="2:42" ht="15" customHeight="1" x14ac:dyDescent="0.2">
      <c r="B108" s="74"/>
      <c r="C108" s="53" t="str">
        <f>IF(C107&lt;EDATE(Variables!B$31,Variables!B$32-1),EDATE(C107,1),"")</f>
        <v/>
      </c>
      <c r="D108" s="74">
        <f t="shared" si="21"/>
        <v>1</v>
      </c>
      <c r="E108" s="74" t="str">
        <f t="shared" si="22"/>
        <v/>
      </c>
      <c r="F108" s="13" t="str">
        <f>IF(D108=0,F107*Variables!$B$7,"")</f>
        <v/>
      </c>
      <c r="G108" s="13" t="str">
        <f>IF(D108=0,G107*Variables!$B$7,"")</f>
        <v/>
      </c>
      <c r="H108" s="13" t="str">
        <f>IF(D108=0,H107*Variables!$B$7,"")</f>
        <v/>
      </c>
      <c r="I108" s="14" t="str">
        <f>IFERROR((F108*Variables!$B$8),"")</f>
        <v/>
      </c>
      <c r="J108" s="14" t="str">
        <f>IFERROR((G108*Variables!$B$9),"")</f>
        <v/>
      </c>
      <c r="K108" s="14" t="str">
        <f>IFERROR((H108*Variables!$B$10),"")</f>
        <v/>
      </c>
      <c r="L108" s="14">
        <f t="shared" si="23"/>
        <v>0</v>
      </c>
      <c r="M108" s="75"/>
      <c r="N108" s="4"/>
      <c r="O108" s="60" t="str">
        <f t="shared" si="24"/>
        <v/>
      </c>
      <c r="P108" s="60" t="str">
        <f t="shared" si="25"/>
        <v/>
      </c>
      <c r="Q108" s="60" t="str">
        <f t="shared" si="26"/>
        <v/>
      </c>
      <c r="R108" s="61"/>
      <c r="S108" s="75"/>
      <c r="T108" s="4"/>
      <c r="U108" s="78">
        <f>IFERROR(U107+Variables!$B$15,"")</f>
        <v>0.98000000000000065</v>
      </c>
      <c r="V108" s="60" t="str">
        <f t="shared" si="28"/>
        <v/>
      </c>
      <c r="W108" s="60" t="str">
        <f t="shared" si="29"/>
        <v/>
      </c>
      <c r="X108" s="60" t="str">
        <f t="shared" si="30"/>
        <v/>
      </c>
      <c r="Y108" s="61">
        <f t="shared" si="31"/>
        <v>0</v>
      </c>
      <c r="Z108" s="75"/>
      <c r="AA108" s="4"/>
      <c r="AB108" s="60"/>
      <c r="AC108" s="60"/>
      <c r="AD108" s="60"/>
      <c r="AE108" s="60"/>
      <c r="AF108" s="61"/>
      <c r="AG108" s="75"/>
      <c r="AH108" s="4"/>
      <c r="AI108" s="60"/>
      <c r="AJ108" s="60"/>
      <c r="AK108" s="60"/>
      <c r="AL108" s="60"/>
      <c r="AM108" s="60"/>
      <c r="AN108" s="60"/>
      <c r="AO108" s="65"/>
      <c r="AP108" s="75"/>
    </row>
    <row r="109" spans="2:42" ht="15" customHeight="1" x14ac:dyDescent="0.2">
      <c r="B109" s="74"/>
      <c r="C109" s="53" t="str">
        <f>IF(C108&lt;EDATE(Variables!B$31,Variables!B$32-1),EDATE(C108,1),"")</f>
        <v/>
      </c>
      <c r="D109" s="74">
        <f t="shared" si="21"/>
        <v>1</v>
      </c>
      <c r="E109" s="74" t="str">
        <f t="shared" si="22"/>
        <v/>
      </c>
      <c r="F109" s="13" t="str">
        <f>IF(D109=0,F108*Variables!$B$7,"")</f>
        <v/>
      </c>
      <c r="G109" s="13" t="str">
        <f>IF(D109=0,G108*Variables!$B$7,"")</f>
        <v/>
      </c>
      <c r="H109" s="13" t="str">
        <f>IF(D109=0,H108*Variables!$B$7,"")</f>
        <v/>
      </c>
      <c r="I109" s="14" t="str">
        <f>IFERROR((F109*Variables!$B$8),"")</f>
        <v/>
      </c>
      <c r="J109" s="14" t="str">
        <f>IFERROR((G109*Variables!$B$9),"")</f>
        <v/>
      </c>
      <c r="K109" s="14" t="str">
        <f>IFERROR((H109*Variables!$B$10),"")</f>
        <v/>
      </c>
      <c r="L109" s="14">
        <f t="shared" si="23"/>
        <v>0</v>
      </c>
      <c r="M109" s="75"/>
      <c r="N109" s="4"/>
      <c r="O109" s="60" t="str">
        <f t="shared" si="24"/>
        <v/>
      </c>
      <c r="P109" s="60" t="str">
        <f t="shared" si="25"/>
        <v/>
      </c>
      <c r="Q109" s="60" t="str">
        <f t="shared" si="26"/>
        <v/>
      </c>
      <c r="R109" s="61"/>
      <c r="S109" s="75"/>
      <c r="T109" s="4"/>
      <c r="U109" s="78">
        <f>IFERROR(U108+Variables!$B$15,"")</f>
        <v>0.99000000000000066</v>
      </c>
      <c r="V109" s="60" t="str">
        <f t="shared" si="28"/>
        <v/>
      </c>
      <c r="W109" s="60" t="str">
        <f t="shared" si="29"/>
        <v/>
      </c>
      <c r="X109" s="60" t="str">
        <f t="shared" si="30"/>
        <v/>
      </c>
      <c r="Y109" s="61">
        <f t="shared" si="31"/>
        <v>0</v>
      </c>
      <c r="Z109" s="75"/>
      <c r="AA109" s="4"/>
      <c r="AB109" s="60"/>
      <c r="AC109" s="60"/>
      <c r="AD109" s="60"/>
      <c r="AE109" s="60"/>
      <c r="AF109" s="61"/>
      <c r="AG109" s="75"/>
      <c r="AH109" s="4"/>
      <c r="AI109" s="60"/>
      <c r="AJ109" s="60"/>
      <c r="AK109" s="60"/>
      <c r="AL109" s="60"/>
      <c r="AM109" s="60"/>
      <c r="AN109" s="60"/>
      <c r="AO109" s="65"/>
      <c r="AP109" s="75"/>
    </row>
    <row r="110" spans="2:42" ht="15" customHeight="1" x14ac:dyDescent="0.2">
      <c r="B110" s="74"/>
      <c r="C110" s="53" t="str">
        <f>IF(C109&lt;EDATE(Variables!B$31,Variables!B$32-1),EDATE(C109,1),"")</f>
        <v/>
      </c>
      <c r="D110" s="74">
        <f t="shared" si="21"/>
        <v>1</v>
      </c>
      <c r="E110" s="74" t="str">
        <f t="shared" si="22"/>
        <v/>
      </c>
      <c r="F110" s="13" t="str">
        <f>IF(D110=0,F109*Variables!$B$7,"")</f>
        <v/>
      </c>
      <c r="G110" s="13" t="str">
        <f>IF(D110=0,G109*Variables!$B$7,"")</f>
        <v/>
      </c>
      <c r="H110" s="13" t="str">
        <f>IF(D110=0,H109*Variables!$B$7,"")</f>
        <v/>
      </c>
      <c r="I110" s="14" t="str">
        <f>IFERROR((F110*Variables!$B$8),"")</f>
        <v/>
      </c>
      <c r="J110" s="14" t="str">
        <f>IFERROR((G110*Variables!$B$9),"")</f>
        <v/>
      </c>
      <c r="K110" s="14" t="str">
        <f>IFERROR((H110*Variables!$B$10),"")</f>
        <v/>
      </c>
      <c r="L110" s="14">
        <f t="shared" si="23"/>
        <v>0</v>
      </c>
      <c r="M110" s="75"/>
      <c r="N110" s="4"/>
      <c r="O110" s="60" t="str">
        <f t="shared" si="24"/>
        <v/>
      </c>
      <c r="P110" s="60" t="str">
        <f t="shared" si="25"/>
        <v/>
      </c>
      <c r="Q110" s="60" t="str">
        <f t="shared" si="26"/>
        <v/>
      </c>
      <c r="R110" s="61"/>
      <c r="S110" s="75"/>
      <c r="T110" s="4"/>
      <c r="U110" s="78">
        <f>IFERROR(U109+Variables!$B$15,"")</f>
        <v>1.0000000000000007</v>
      </c>
      <c r="V110" s="60" t="str">
        <f t="shared" si="28"/>
        <v/>
      </c>
      <c r="W110" s="60" t="str">
        <f t="shared" si="29"/>
        <v/>
      </c>
      <c r="X110" s="60" t="str">
        <f t="shared" si="30"/>
        <v/>
      </c>
      <c r="Y110" s="61">
        <f t="shared" si="31"/>
        <v>0</v>
      </c>
      <c r="Z110" s="75"/>
      <c r="AA110" s="4"/>
      <c r="AB110" s="60"/>
      <c r="AC110" s="60"/>
      <c r="AD110" s="60"/>
      <c r="AE110" s="60"/>
      <c r="AF110" s="61"/>
      <c r="AG110" s="75"/>
      <c r="AH110" s="4"/>
      <c r="AI110" s="60"/>
      <c r="AJ110" s="60"/>
      <c r="AK110" s="60"/>
      <c r="AL110" s="60"/>
      <c r="AM110" s="60"/>
      <c r="AN110" s="60"/>
      <c r="AO110" s="65"/>
      <c r="AP110" s="75"/>
    </row>
    <row r="111" spans="2:42" ht="15" customHeight="1" x14ac:dyDescent="0.2">
      <c r="B111" s="74"/>
      <c r="C111" s="53" t="str">
        <f>IF(C110&lt;EDATE(Variables!B$31,Variables!B$32-1),EDATE(C110,1),"")</f>
        <v/>
      </c>
      <c r="D111" s="74">
        <f t="shared" si="21"/>
        <v>1</v>
      </c>
      <c r="E111" s="74" t="str">
        <f t="shared" si="22"/>
        <v/>
      </c>
      <c r="F111" s="13" t="str">
        <f>IF(D111=0,F110*Variables!$B$7,"")</f>
        <v/>
      </c>
      <c r="G111" s="13" t="str">
        <f>IF(D111=0,G110*Variables!$B$7,"")</f>
        <v/>
      </c>
      <c r="H111" s="13" t="str">
        <f>IF(D111=0,H110*Variables!$B$7,"")</f>
        <v/>
      </c>
      <c r="I111" s="14" t="str">
        <f>IFERROR((F111*Variables!$B$8),"")</f>
        <v/>
      </c>
      <c r="J111" s="14" t="str">
        <f>IFERROR((G111*Variables!$B$9),"")</f>
        <v/>
      </c>
      <c r="K111" s="14" t="str">
        <f>IFERROR((H111*Variables!$B$10),"")</f>
        <v/>
      </c>
      <c r="L111" s="14">
        <f t="shared" si="23"/>
        <v>0</v>
      </c>
      <c r="M111" s="75"/>
      <c r="N111" s="4"/>
      <c r="O111" s="60" t="str">
        <f t="shared" si="24"/>
        <v/>
      </c>
      <c r="P111" s="60" t="str">
        <f t="shared" si="25"/>
        <v/>
      </c>
      <c r="Q111" s="60" t="str">
        <f t="shared" ref="Q111:Q142" si="35">IFERROR(K111/1000*$Q$14,"")</f>
        <v/>
      </c>
      <c r="R111" s="61"/>
      <c r="S111" s="75"/>
      <c r="T111" s="4"/>
      <c r="U111" s="78">
        <f>IFERROR(U110+Variables!$B$15,"")</f>
        <v>1.0100000000000007</v>
      </c>
      <c r="V111" s="60" t="str">
        <f t="shared" ref="V111:V142" si="36">IFERROR(O111*U111,"")</f>
        <v/>
      </c>
      <c r="W111" s="60" t="str">
        <f t="shared" ref="W111:W142" si="37">IFERROR(P111*U111,"")</f>
        <v/>
      </c>
      <c r="X111" s="60" t="str">
        <f t="shared" si="30"/>
        <v/>
      </c>
      <c r="Y111" s="61">
        <f t="shared" si="31"/>
        <v>0</v>
      </c>
      <c r="Z111" s="75"/>
      <c r="AA111" s="4"/>
      <c r="AB111" s="60"/>
      <c r="AC111" s="60"/>
      <c r="AD111" s="60"/>
      <c r="AE111" s="60"/>
      <c r="AF111" s="61"/>
      <c r="AG111" s="75"/>
      <c r="AH111" s="4"/>
      <c r="AI111" s="60"/>
      <c r="AJ111" s="60"/>
      <c r="AK111" s="60"/>
      <c r="AL111" s="60"/>
      <c r="AM111" s="60"/>
      <c r="AN111" s="60"/>
      <c r="AO111" s="65"/>
      <c r="AP111" s="75"/>
    </row>
    <row r="112" spans="2:42" ht="15" customHeight="1" x14ac:dyDescent="0.2">
      <c r="B112" s="74"/>
      <c r="C112" s="53" t="str">
        <f>IF(C111&lt;EDATE(Variables!B$31,Variables!B$32-1),EDATE(C111,1),"")</f>
        <v/>
      </c>
      <c r="D112" s="74">
        <f t="shared" si="21"/>
        <v>1</v>
      </c>
      <c r="E112" s="74" t="str">
        <f t="shared" si="22"/>
        <v/>
      </c>
      <c r="F112" s="13" t="str">
        <f>IF(D112=0,F111*Variables!$B$7,"")</f>
        <v/>
      </c>
      <c r="G112" s="13" t="str">
        <f>IF(D112=0,G111*Variables!$B$7,"")</f>
        <v/>
      </c>
      <c r="H112" s="13" t="str">
        <f>IF(D112=0,H111*Variables!$B$7,"")</f>
        <v/>
      </c>
      <c r="I112" s="14" t="str">
        <f>IFERROR((F112*Variables!$B$8),"")</f>
        <v/>
      </c>
      <c r="J112" s="14" t="str">
        <f>IFERROR((G112*Variables!$B$9),"")</f>
        <v/>
      </c>
      <c r="K112" s="14" t="str">
        <f>IFERROR((H112*Variables!$B$10),"")</f>
        <v/>
      </c>
      <c r="L112" s="14">
        <f t="shared" si="23"/>
        <v>0</v>
      </c>
      <c r="M112" s="75"/>
      <c r="N112" s="4"/>
      <c r="O112" s="60" t="str">
        <f t="shared" si="24"/>
        <v/>
      </c>
      <c r="P112" s="60" t="str">
        <f t="shared" si="25"/>
        <v/>
      </c>
      <c r="Q112" s="60" t="str">
        <f t="shared" si="35"/>
        <v/>
      </c>
      <c r="R112" s="61"/>
      <c r="S112" s="75"/>
      <c r="T112" s="4"/>
      <c r="U112" s="78">
        <f>IFERROR(U111+Variables!$B$15,"")</f>
        <v>1.0200000000000007</v>
      </c>
      <c r="V112" s="60" t="str">
        <f t="shared" si="36"/>
        <v/>
      </c>
      <c r="W112" s="60" t="str">
        <f t="shared" si="37"/>
        <v/>
      </c>
      <c r="X112" s="60" t="str">
        <f t="shared" si="30"/>
        <v/>
      </c>
      <c r="Y112" s="61">
        <f t="shared" si="31"/>
        <v>0</v>
      </c>
      <c r="Z112" s="75"/>
      <c r="AA112" s="4"/>
      <c r="AB112" s="60"/>
      <c r="AC112" s="60"/>
      <c r="AD112" s="60"/>
      <c r="AE112" s="60"/>
      <c r="AF112" s="61"/>
      <c r="AG112" s="75"/>
      <c r="AH112" s="4"/>
      <c r="AI112" s="60"/>
      <c r="AJ112" s="60"/>
      <c r="AK112" s="60"/>
      <c r="AL112" s="60"/>
      <c r="AM112" s="60"/>
      <c r="AN112" s="60"/>
      <c r="AO112" s="65"/>
      <c r="AP112" s="75"/>
    </row>
    <row r="113" spans="2:42" ht="15" customHeight="1" x14ac:dyDescent="0.2">
      <c r="B113" s="74"/>
      <c r="C113" s="53" t="str">
        <f>IF(C112&lt;EDATE(Variables!B$31,Variables!B$32-1),EDATE(C112,1),"")</f>
        <v/>
      </c>
      <c r="D113" s="74">
        <f t="shared" si="21"/>
        <v>1</v>
      </c>
      <c r="E113" s="74" t="str">
        <f t="shared" si="22"/>
        <v/>
      </c>
      <c r="F113" s="13" t="str">
        <f>IF(D113=0,F112*Variables!$B$7,"")</f>
        <v/>
      </c>
      <c r="G113" s="13" t="str">
        <f>IF(D113=0,G112*Variables!$B$7,"")</f>
        <v/>
      </c>
      <c r="H113" s="13" t="str">
        <f>IF(D113=0,H112*Variables!$B$7,"")</f>
        <v/>
      </c>
      <c r="I113" s="14" t="str">
        <f>IFERROR((F113*Variables!$B$8),"")</f>
        <v/>
      </c>
      <c r="J113" s="14" t="str">
        <f>IFERROR((G113*Variables!$B$9),"")</f>
        <v/>
      </c>
      <c r="K113" s="14" t="str">
        <f>IFERROR((H113*Variables!$B$10),"")</f>
        <v/>
      </c>
      <c r="L113" s="14">
        <f t="shared" si="23"/>
        <v>0</v>
      </c>
      <c r="M113" s="75"/>
      <c r="N113" s="4"/>
      <c r="O113" s="60" t="str">
        <f t="shared" si="24"/>
        <v/>
      </c>
      <c r="P113" s="60" t="str">
        <f t="shared" si="25"/>
        <v/>
      </c>
      <c r="Q113" s="60" t="str">
        <f t="shared" si="35"/>
        <v/>
      </c>
      <c r="R113" s="61"/>
      <c r="S113" s="75"/>
      <c r="T113" s="4"/>
      <c r="U113" s="78">
        <f>IFERROR(U112+Variables!$B$15,"")</f>
        <v>1.0300000000000007</v>
      </c>
      <c r="V113" s="60" t="str">
        <f t="shared" si="36"/>
        <v/>
      </c>
      <c r="W113" s="60" t="str">
        <f t="shared" si="37"/>
        <v/>
      </c>
      <c r="X113" s="60" t="str">
        <f t="shared" si="30"/>
        <v/>
      </c>
      <c r="Y113" s="61">
        <f t="shared" si="31"/>
        <v>0</v>
      </c>
      <c r="Z113" s="75"/>
      <c r="AA113" s="4"/>
      <c r="AB113" s="60"/>
      <c r="AC113" s="60"/>
      <c r="AD113" s="60"/>
      <c r="AE113" s="60"/>
      <c r="AF113" s="61"/>
      <c r="AG113" s="75"/>
      <c r="AH113" s="4"/>
      <c r="AI113" s="60"/>
      <c r="AJ113" s="60"/>
      <c r="AK113" s="60"/>
      <c r="AL113" s="60"/>
      <c r="AM113" s="60"/>
      <c r="AN113" s="60"/>
      <c r="AO113" s="65"/>
      <c r="AP113" s="75"/>
    </row>
    <row r="114" spans="2:42" ht="15" customHeight="1" x14ac:dyDescent="0.2">
      <c r="B114" s="74"/>
      <c r="C114" s="53" t="str">
        <f>IF(C113&lt;EDATE(Variables!B$31,Variables!B$32-1),EDATE(C113,1),"")</f>
        <v/>
      </c>
      <c r="D114" s="74">
        <f t="shared" si="21"/>
        <v>1</v>
      </c>
      <c r="E114" s="74" t="str">
        <f t="shared" si="22"/>
        <v/>
      </c>
      <c r="F114" s="13" t="str">
        <f>IF(D114=0,F113*Variables!$B$7,"")</f>
        <v/>
      </c>
      <c r="G114" s="13" t="str">
        <f>IF(D114=0,G113*Variables!$B$7,"")</f>
        <v/>
      </c>
      <c r="H114" s="13" t="str">
        <f>IF(D114=0,H113*Variables!$B$7,"")</f>
        <v/>
      </c>
      <c r="I114" s="14" t="str">
        <f>IFERROR((F114*Variables!$B$8),"")</f>
        <v/>
      </c>
      <c r="J114" s="14" t="str">
        <f>IFERROR((G114*Variables!$B$9),"")</f>
        <v/>
      </c>
      <c r="K114" s="14" t="str">
        <f>IFERROR((H114*Variables!$B$10),"")</f>
        <v/>
      </c>
      <c r="L114" s="14">
        <f t="shared" si="23"/>
        <v>0</v>
      </c>
      <c r="M114" s="75"/>
      <c r="N114" s="4"/>
      <c r="O114" s="60" t="str">
        <f t="shared" si="24"/>
        <v/>
      </c>
      <c r="P114" s="60" t="str">
        <f t="shared" si="25"/>
        <v/>
      </c>
      <c r="Q114" s="60" t="str">
        <f t="shared" si="35"/>
        <v/>
      </c>
      <c r="R114" s="61"/>
      <c r="S114" s="75"/>
      <c r="T114" s="4"/>
      <c r="U114" s="78">
        <f>IFERROR(U113+Variables!$B$15,"")</f>
        <v>1.0400000000000007</v>
      </c>
      <c r="V114" s="60" t="str">
        <f t="shared" si="36"/>
        <v/>
      </c>
      <c r="W114" s="60" t="str">
        <f t="shared" si="37"/>
        <v/>
      </c>
      <c r="X114" s="60" t="str">
        <f t="shared" si="30"/>
        <v/>
      </c>
      <c r="Y114" s="61">
        <f t="shared" si="31"/>
        <v>0</v>
      </c>
      <c r="Z114" s="75"/>
      <c r="AA114" s="4"/>
      <c r="AB114" s="60"/>
      <c r="AC114" s="60"/>
      <c r="AD114" s="60"/>
      <c r="AE114" s="60"/>
      <c r="AF114" s="61"/>
      <c r="AG114" s="75"/>
      <c r="AH114" s="4"/>
      <c r="AI114" s="60"/>
      <c r="AJ114" s="60"/>
      <c r="AK114" s="60"/>
      <c r="AL114" s="60"/>
      <c r="AM114" s="60"/>
      <c r="AN114" s="60"/>
      <c r="AO114" s="65"/>
      <c r="AP114" s="75"/>
    </row>
    <row r="115" spans="2:42" ht="15" customHeight="1" x14ac:dyDescent="0.2">
      <c r="B115" s="74"/>
      <c r="C115" s="53" t="str">
        <f>IF(C114&lt;EDATE(Variables!B$31,Variables!B$32-1),EDATE(C114,1),"")</f>
        <v/>
      </c>
      <c r="D115" s="74">
        <f t="shared" si="21"/>
        <v>1</v>
      </c>
      <c r="E115" s="74" t="str">
        <f t="shared" si="22"/>
        <v/>
      </c>
      <c r="F115" s="13" t="str">
        <f>IF(D115=0,F114*Variables!$B$7,"")</f>
        <v/>
      </c>
      <c r="G115" s="13" t="str">
        <f>IF(D115=0,G114*Variables!$B$7,"")</f>
        <v/>
      </c>
      <c r="H115" s="13" t="str">
        <f>IF(D115=0,H114*Variables!$B$7,"")</f>
        <v/>
      </c>
      <c r="I115" s="14" t="str">
        <f>IFERROR((F115*Variables!$B$8),"")</f>
        <v/>
      </c>
      <c r="J115" s="14" t="str">
        <f>IFERROR((G115*Variables!$B$9),"")</f>
        <v/>
      </c>
      <c r="K115" s="14" t="str">
        <f>IFERROR((H115*Variables!$B$10),"")</f>
        <v/>
      </c>
      <c r="L115" s="14">
        <f t="shared" si="23"/>
        <v>0</v>
      </c>
      <c r="M115" s="75"/>
      <c r="N115" s="4"/>
      <c r="O115" s="60" t="str">
        <f t="shared" si="24"/>
        <v/>
      </c>
      <c r="P115" s="60" t="str">
        <f t="shared" si="25"/>
        <v/>
      </c>
      <c r="Q115" s="60" t="str">
        <f t="shared" si="35"/>
        <v/>
      </c>
      <c r="R115" s="61"/>
      <c r="S115" s="75"/>
      <c r="T115" s="4"/>
      <c r="U115" s="78">
        <f>IFERROR(U114+Variables!$B$15,"")</f>
        <v>1.0500000000000007</v>
      </c>
      <c r="V115" s="60" t="str">
        <f t="shared" si="36"/>
        <v/>
      </c>
      <c r="W115" s="60" t="str">
        <f t="shared" si="37"/>
        <v/>
      </c>
      <c r="X115" s="60" t="str">
        <f t="shared" si="30"/>
        <v/>
      </c>
      <c r="Y115" s="61">
        <f t="shared" si="31"/>
        <v>0</v>
      </c>
      <c r="Z115" s="75"/>
      <c r="AA115" s="4"/>
      <c r="AB115" s="60"/>
      <c r="AC115" s="60"/>
      <c r="AD115" s="60"/>
      <c r="AE115" s="60"/>
      <c r="AF115" s="61"/>
      <c r="AG115" s="75"/>
      <c r="AH115" s="4"/>
      <c r="AI115" s="60"/>
      <c r="AJ115" s="60"/>
      <c r="AK115" s="60"/>
      <c r="AL115" s="60"/>
      <c r="AM115" s="60"/>
      <c r="AN115" s="60"/>
      <c r="AO115" s="65"/>
      <c r="AP115" s="75"/>
    </row>
    <row r="116" spans="2:42" ht="15" customHeight="1" x14ac:dyDescent="0.2">
      <c r="B116" s="74"/>
      <c r="C116" s="53" t="str">
        <f>IF(C115&lt;EDATE(Variables!B$31,Variables!B$32-1),EDATE(C115,1),"")</f>
        <v/>
      </c>
      <c r="D116" s="74">
        <f t="shared" si="21"/>
        <v>1</v>
      </c>
      <c r="E116" s="74" t="str">
        <f t="shared" si="22"/>
        <v/>
      </c>
      <c r="F116" s="13" t="str">
        <f>IF(D116=0,F115*Variables!$B$7,"")</f>
        <v/>
      </c>
      <c r="G116" s="13" t="str">
        <f>IF(D116=0,G115*Variables!$B$7,"")</f>
        <v/>
      </c>
      <c r="H116" s="13" t="str">
        <f>IF(D116=0,H115*Variables!$B$7,"")</f>
        <v/>
      </c>
      <c r="I116" s="14" t="str">
        <f>IFERROR((F116*Variables!$B$8),"")</f>
        <v/>
      </c>
      <c r="J116" s="14" t="str">
        <f>IFERROR((G116*Variables!$B$9),"")</f>
        <v/>
      </c>
      <c r="K116" s="14" t="str">
        <f>IFERROR((H116*Variables!$B$10),"")</f>
        <v/>
      </c>
      <c r="L116" s="14">
        <f t="shared" si="23"/>
        <v>0</v>
      </c>
      <c r="M116" s="75"/>
      <c r="N116" s="4"/>
      <c r="O116" s="60" t="str">
        <f t="shared" si="24"/>
        <v/>
      </c>
      <c r="P116" s="60" t="str">
        <f t="shared" si="25"/>
        <v/>
      </c>
      <c r="Q116" s="60" t="str">
        <f t="shared" si="35"/>
        <v/>
      </c>
      <c r="R116" s="61"/>
      <c r="S116" s="75"/>
      <c r="T116" s="4"/>
      <c r="U116" s="78">
        <f>IFERROR(U115+Variables!$B$15,"")</f>
        <v>1.0600000000000007</v>
      </c>
      <c r="V116" s="60" t="str">
        <f t="shared" si="36"/>
        <v/>
      </c>
      <c r="W116" s="60" t="str">
        <f t="shared" si="37"/>
        <v/>
      </c>
      <c r="X116" s="60" t="str">
        <f t="shared" si="30"/>
        <v/>
      </c>
      <c r="Y116" s="61">
        <f t="shared" si="31"/>
        <v>0</v>
      </c>
      <c r="Z116" s="75"/>
      <c r="AA116" s="4"/>
      <c r="AB116" s="60"/>
      <c r="AC116" s="60"/>
      <c r="AD116" s="60"/>
      <c r="AE116" s="60"/>
      <c r="AF116" s="61"/>
      <c r="AG116" s="75"/>
      <c r="AH116" s="4"/>
      <c r="AI116" s="60"/>
      <c r="AJ116" s="60"/>
      <c r="AK116" s="60"/>
      <c r="AL116" s="60"/>
      <c r="AM116" s="60"/>
      <c r="AN116" s="60"/>
      <c r="AO116" s="65"/>
      <c r="AP116" s="75"/>
    </row>
    <row r="117" spans="2:42" ht="15" customHeight="1" x14ac:dyDescent="0.2">
      <c r="B117" s="74"/>
      <c r="C117" s="53" t="str">
        <f>IF(C116&lt;EDATE(Variables!B$31,Variables!B$32-1),EDATE(C116,1),"")</f>
        <v/>
      </c>
      <c r="D117" s="74">
        <f t="shared" si="21"/>
        <v>1</v>
      </c>
      <c r="E117" s="74" t="str">
        <f t="shared" si="22"/>
        <v/>
      </c>
      <c r="F117" s="13" t="str">
        <f>IF(D117=0,F116*Variables!$B$7,"")</f>
        <v/>
      </c>
      <c r="G117" s="13" t="str">
        <f>IF(D117=0,G116*Variables!$B$7,"")</f>
        <v/>
      </c>
      <c r="H117" s="13" t="str">
        <f>IF(D117=0,H116*Variables!$B$7,"")</f>
        <v/>
      </c>
      <c r="I117" s="14" t="str">
        <f>IFERROR((F117*Variables!$B$8),"")</f>
        <v/>
      </c>
      <c r="J117" s="14" t="str">
        <f>IFERROR((G117*Variables!$B$9),"")</f>
        <v/>
      </c>
      <c r="K117" s="14" t="str">
        <f>IFERROR((H117*Variables!$B$10),"")</f>
        <v/>
      </c>
      <c r="L117" s="14">
        <f t="shared" si="23"/>
        <v>0</v>
      </c>
      <c r="M117" s="75"/>
      <c r="N117" s="4"/>
      <c r="O117" s="60" t="str">
        <f t="shared" si="24"/>
        <v/>
      </c>
      <c r="P117" s="60" t="str">
        <f t="shared" si="25"/>
        <v/>
      </c>
      <c r="Q117" s="60" t="str">
        <f t="shared" si="35"/>
        <v/>
      </c>
      <c r="R117" s="61"/>
      <c r="S117" s="75"/>
      <c r="T117" s="4"/>
      <c r="U117" s="78">
        <f>IFERROR(U116+Variables!$B$15,"")</f>
        <v>1.0700000000000007</v>
      </c>
      <c r="V117" s="60" t="str">
        <f t="shared" si="36"/>
        <v/>
      </c>
      <c r="W117" s="60" t="str">
        <f t="shared" si="37"/>
        <v/>
      </c>
      <c r="X117" s="60" t="str">
        <f t="shared" si="30"/>
        <v/>
      </c>
      <c r="Y117" s="61">
        <f t="shared" si="31"/>
        <v>0</v>
      </c>
      <c r="Z117" s="75"/>
      <c r="AA117" s="4"/>
      <c r="AB117" s="60"/>
      <c r="AC117" s="60"/>
      <c r="AD117" s="60"/>
      <c r="AE117" s="60"/>
      <c r="AF117" s="61"/>
      <c r="AG117" s="75"/>
      <c r="AH117" s="4"/>
      <c r="AI117" s="60"/>
      <c r="AJ117" s="60"/>
      <c r="AK117" s="60"/>
      <c r="AL117" s="60"/>
      <c r="AM117" s="60"/>
      <c r="AN117" s="60"/>
      <c r="AO117" s="65"/>
      <c r="AP117" s="75"/>
    </row>
    <row r="118" spans="2:42" ht="15" customHeight="1" x14ac:dyDescent="0.2">
      <c r="B118" s="74"/>
      <c r="C118" s="53" t="str">
        <f>IF(C117&lt;EDATE(Variables!B$31,Variables!B$32-1),EDATE(C117,1),"")</f>
        <v/>
      </c>
      <c r="D118" s="74">
        <f t="shared" si="21"/>
        <v>1</v>
      </c>
      <c r="E118" s="74" t="str">
        <f t="shared" si="22"/>
        <v/>
      </c>
      <c r="F118" s="13" t="str">
        <f>IF(D118=0,F117*Variables!$B$7,"")</f>
        <v/>
      </c>
      <c r="G118" s="13" t="str">
        <f>IF(D118=0,G117*Variables!$B$7,"")</f>
        <v/>
      </c>
      <c r="H118" s="13" t="str">
        <f>IF(D118=0,H117*Variables!$B$7,"")</f>
        <v/>
      </c>
      <c r="I118" s="14" t="str">
        <f>IFERROR((F118*Variables!$B$8),"")</f>
        <v/>
      </c>
      <c r="J118" s="14" t="str">
        <f>IFERROR((G118*Variables!$B$9),"")</f>
        <v/>
      </c>
      <c r="K118" s="14" t="str">
        <f>IFERROR((H118*Variables!$B$10),"")</f>
        <v/>
      </c>
      <c r="L118" s="14">
        <f t="shared" si="23"/>
        <v>0</v>
      </c>
      <c r="M118" s="75"/>
      <c r="N118" s="4"/>
      <c r="O118" s="60" t="str">
        <f t="shared" si="24"/>
        <v/>
      </c>
      <c r="P118" s="60" t="str">
        <f t="shared" si="25"/>
        <v/>
      </c>
      <c r="Q118" s="60" t="str">
        <f t="shared" si="35"/>
        <v/>
      </c>
      <c r="R118" s="61"/>
      <c r="S118" s="75"/>
      <c r="T118" s="4"/>
      <c r="U118" s="78">
        <f>IFERROR(U117+Variables!$B$15,"")</f>
        <v>1.0800000000000007</v>
      </c>
      <c r="V118" s="60" t="str">
        <f t="shared" si="36"/>
        <v/>
      </c>
      <c r="W118" s="60" t="str">
        <f t="shared" si="37"/>
        <v/>
      </c>
      <c r="X118" s="60" t="str">
        <f t="shared" si="30"/>
        <v/>
      </c>
      <c r="Y118" s="61">
        <f t="shared" si="31"/>
        <v>0</v>
      </c>
      <c r="Z118" s="75"/>
      <c r="AA118" s="4"/>
      <c r="AB118" s="60"/>
      <c r="AC118" s="60"/>
      <c r="AD118" s="60"/>
      <c r="AE118" s="60"/>
      <c r="AF118" s="61"/>
      <c r="AG118" s="75"/>
      <c r="AH118" s="4"/>
      <c r="AI118" s="60"/>
      <c r="AJ118" s="60"/>
      <c r="AK118" s="60"/>
      <c r="AL118" s="60"/>
      <c r="AM118" s="60"/>
      <c r="AN118" s="60"/>
      <c r="AO118" s="65"/>
      <c r="AP118" s="75"/>
    </row>
    <row r="119" spans="2:42" ht="15" customHeight="1" x14ac:dyDescent="0.2">
      <c r="B119" s="74"/>
      <c r="C119" s="53" t="str">
        <f>IF(C118&lt;EDATE(Variables!B$31,Variables!B$32-1),EDATE(C118,1),"")</f>
        <v/>
      </c>
      <c r="D119" s="74">
        <f t="shared" si="21"/>
        <v>1</v>
      </c>
      <c r="E119" s="74" t="str">
        <f t="shared" si="22"/>
        <v/>
      </c>
      <c r="F119" s="13" t="str">
        <f>IF(D119=0,F118*Variables!$B$7,"")</f>
        <v/>
      </c>
      <c r="G119" s="13" t="str">
        <f>IF(D119=0,G118*Variables!$B$7,"")</f>
        <v/>
      </c>
      <c r="H119" s="13" t="str">
        <f>IF(D119=0,H118*Variables!$B$7,"")</f>
        <v/>
      </c>
      <c r="I119" s="14" t="str">
        <f>IFERROR((F119*Variables!$B$8),"")</f>
        <v/>
      </c>
      <c r="J119" s="14" t="str">
        <f>IFERROR((G119*Variables!$B$9),"")</f>
        <v/>
      </c>
      <c r="K119" s="14" t="str">
        <f>IFERROR((H119*Variables!$B$10),"")</f>
        <v/>
      </c>
      <c r="L119" s="14">
        <f t="shared" si="23"/>
        <v>0</v>
      </c>
      <c r="M119" s="75"/>
      <c r="N119" s="4"/>
      <c r="O119" s="60" t="str">
        <f t="shared" si="24"/>
        <v/>
      </c>
      <c r="P119" s="60" t="str">
        <f t="shared" si="25"/>
        <v/>
      </c>
      <c r="Q119" s="60" t="str">
        <f t="shared" si="35"/>
        <v/>
      </c>
      <c r="R119" s="61"/>
      <c r="S119" s="75"/>
      <c r="T119" s="4"/>
      <c r="U119" s="78">
        <f>IFERROR(U118+Variables!$B$15,"")</f>
        <v>1.0900000000000007</v>
      </c>
      <c r="V119" s="60" t="str">
        <f t="shared" si="36"/>
        <v/>
      </c>
      <c r="W119" s="60" t="str">
        <f t="shared" si="37"/>
        <v/>
      </c>
      <c r="X119" s="60" t="str">
        <f t="shared" si="30"/>
        <v/>
      </c>
      <c r="Y119" s="61">
        <f t="shared" si="31"/>
        <v>0</v>
      </c>
      <c r="Z119" s="75"/>
      <c r="AA119" s="4"/>
      <c r="AB119" s="60"/>
      <c r="AC119" s="60"/>
      <c r="AD119" s="60"/>
      <c r="AE119" s="60"/>
      <c r="AF119" s="61"/>
      <c r="AG119" s="75"/>
      <c r="AH119" s="4"/>
      <c r="AI119" s="60"/>
      <c r="AJ119" s="60"/>
      <c r="AK119" s="60"/>
      <c r="AL119" s="60"/>
      <c r="AM119" s="60"/>
      <c r="AN119" s="60"/>
      <c r="AO119" s="65"/>
      <c r="AP119" s="75"/>
    </row>
    <row r="120" spans="2:42" ht="15" customHeight="1" x14ac:dyDescent="0.2">
      <c r="B120" s="74"/>
      <c r="C120" s="53" t="str">
        <f>IF(C119&lt;EDATE(Variables!B$31,Variables!B$32-1),EDATE(C119,1),"")</f>
        <v/>
      </c>
      <c r="D120" s="74">
        <f t="shared" si="21"/>
        <v>1</v>
      </c>
      <c r="E120" s="74" t="str">
        <f t="shared" si="22"/>
        <v/>
      </c>
      <c r="F120" s="13" t="str">
        <f>IF(D120=0,F119*Variables!$B$7,"")</f>
        <v/>
      </c>
      <c r="G120" s="13" t="str">
        <f>IF(D120=0,G119*Variables!$B$7,"")</f>
        <v/>
      </c>
      <c r="H120" s="13" t="str">
        <f>IF(D120=0,H119*Variables!$B$7,"")</f>
        <v/>
      </c>
      <c r="I120" s="14" t="str">
        <f>IFERROR((F120*Variables!$B$8),"")</f>
        <v/>
      </c>
      <c r="J120" s="14" t="str">
        <f>IFERROR((G120*Variables!$B$9),"")</f>
        <v/>
      </c>
      <c r="K120" s="14" t="str">
        <f>IFERROR((H120*Variables!$B$10),"")</f>
        <v/>
      </c>
      <c r="L120" s="14">
        <f t="shared" si="23"/>
        <v>0</v>
      </c>
      <c r="M120" s="75"/>
      <c r="N120" s="4"/>
      <c r="O120" s="60" t="str">
        <f t="shared" si="24"/>
        <v/>
      </c>
      <c r="P120" s="60" t="str">
        <f t="shared" si="25"/>
        <v/>
      </c>
      <c r="Q120" s="60" t="str">
        <f t="shared" si="35"/>
        <v/>
      </c>
      <c r="R120" s="61"/>
      <c r="S120" s="75"/>
      <c r="T120" s="4"/>
      <c r="U120" s="78">
        <f>IFERROR(U119+Variables!$B$15,"")</f>
        <v>1.1000000000000008</v>
      </c>
      <c r="V120" s="60" t="str">
        <f t="shared" si="36"/>
        <v/>
      </c>
      <c r="W120" s="60" t="str">
        <f t="shared" si="37"/>
        <v/>
      </c>
      <c r="X120" s="60" t="str">
        <f t="shared" si="30"/>
        <v/>
      </c>
      <c r="Y120" s="61">
        <f t="shared" si="31"/>
        <v>0</v>
      </c>
      <c r="Z120" s="75"/>
      <c r="AA120" s="4"/>
      <c r="AB120" s="60"/>
      <c r="AC120" s="60"/>
      <c r="AD120" s="60"/>
      <c r="AE120" s="60"/>
      <c r="AF120" s="61"/>
      <c r="AG120" s="75"/>
      <c r="AH120" s="4"/>
      <c r="AI120" s="60"/>
      <c r="AJ120" s="60"/>
      <c r="AK120" s="60"/>
      <c r="AL120" s="60"/>
      <c r="AM120" s="60"/>
      <c r="AN120" s="60"/>
      <c r="AO120" s="65"/>
      <c r="AP120" s="75"/>
    </row>
    <row r="121" spans="2:42" ht="15" customHeight="1" x14ac:dyDescent="0.2">
      <c r="B121" s="74"/>
      <c r="C121" s="53" t="str">
        <f>IF(C120&lt;EDATE(Variables!B$31,Variables!B$32-1),EDATE(C120,1),"")</f>
        <v/>
      </c>
      <c r="D121" s="74">
        <f t="shared" si="21"/>
        <v>1</v>
      </c>
      <c r="E121" s="74" t="str">
        <f t="shared" si="22"/>
        <v/>
      </c>
      <c r="F121" s="13" t="str">
        <f>IF(D121=0,F120*Variables!$B$7,"")</f>
        <v/>
      </c>
      <c r="G121" s="13" t="str">
        <f>IF(D121=0,G120*Variables!$B$7,"")</f>
        <v/>
      </c>
      <c r="H121" s="13" t="str">
        <f>IF(D121=0,H120*Variables!$B$7,"")</f>
        <v/>
      </c>
      <c r="I121" s="14" t="str">
        <f>IFERROR((F121*Variables!$B$8),"")</f>
        <v/>
      </c>
      <c r="J121" s="14" t="str">
        <f>IFERROR((G121*Variables!$B$9),"")</f>
        <v/>
      </c>
      <c r="K121" s="14" t="str">
        <f>IFERROR((H121*Variables!$B$10),"")</f>
        <v/>
      </c>
      <c r="L121" s="14">
        <f t="shared" si="23"/>
        <v>0</v>
      </c>
      <c r="M121" s="75"/>
      <c r="N121" s="4"/>
      <c r="O121" s="60" t="str">
        <f t="shared" si="24"/>
        <v/>
      </c>
      <c r="P121" s="60" t="str">
        <f t="shared" si="25"/>
        <v/>
      </c>
      <c r="Q121" s="60" t="str">
        <f t="shared" si="35"/>
        <v/>
      </c>
      <c r="R121" s="61"/>
      <c r="S121" s="75"/>
      <c r="T121" s="4"/>
      <c r="U121" s="78">
        <f>IFERROR(U120+Variables!$B$15,"")</f>
        <v>1.1100000000000008</v>
      </c>
      <c r="V121" s="60" t="str">
        <f t="shared" si="36"/>
        <v/>
      </c>
      <c r="W121" s="60" t="str">
        <f t="shared" si="37"/>
        <v/>
      </c>
      <c r="X121" s="60" t="str">
        <f t="shared" si="30"/>
        <v/>
      </c>
      <c r="Y121" s="61">
        <f t="shared" si="31"/>
        <v>0</v>
      </c>
      <c r="Z121" s="75"/>
      <c r="AA121" s="4"/>
      <c r="AB121" s="60"/>
      <c r="AC121" s="60"/>
      <c r="AD121" s="60"/>
      <c r="AE121" s="60"/>
      <c r="AF121" s="61"/>
      <c r="AG121" s="75"/>
      <c r="AH121" s="4"/>
      <c r="AI121" s="60"/>
      <c r="AJ121" s="60"/>
      <c r="AK121" s="60"/>
      <c r="AL121" s="60"/>
      <c r="AM121" s="60"/>
      <c r="AN121" s="60"/>
      <c r="AO121" s="65"/>
      <c r="AP121" s="75"/>
    </row>
    <row r="122" spans="2:42" ht="15" customHeight="1" x14ac:dyDescent="0.2">
      <c r="B122" s="74"/>
      <c r="C122" s="53" t="str">
        <f>IF(C121&lt;EDATE(Variables!B$31,Variables!B$32-1),EDATE(C121,1),"")</f>
        <v/>
      </c>
      <c r="D122" s="74">
        <f t="shared" si="21"/>
        <v>1</v>
      </c>
      <c r="E122" s="74" t="str">
        <f t="shared" si="22"/>
        <v/>
      </c>
      <c r="F122" s="13" t="str">
        <f>IF(D122=0,F121*Variables!$B$7,"")</f>
        <v/>
      </c>
      <c r="G122" s="13" t="str">
        <f>IF(D122=0,G121*Variables!$B$7,"")</f>
        <v/>
      </c>
      <c r="H122" s="13" t="str">
        <f>IF(D122=0,H121*Variables!$B$7,"")</f>
        <v/>
      </c>
      <c r="I122" s="14" t="str">
        <f>IFERROR((F122*Variables!$B$8),"")</f>
        <v/>
      </c>
      <c r="J122" s="14" t="str">
        <f>IFERROR((G122*Variables!$B$9),"")</f>
        <v/>
      </c>
      <c r="K122" s="14" t="str">
        <f>IFERROR((H122*Variables!$B$10),"")</f>
        <v/>
      </c>
      <c r="L122" s="14">
        <f t="shared" si="23"/>
        <v>0</v>
      </c>
      <c r="M122" s="75"/>
      <c r="N122" s="4"/>
      <c r="O122" s="60" t="str">
        <f t="shared" si="24"/>
        <v/>
      </c>
      <c r="P122" s="60" t="str">
        <f t="shared" si="25"/>
        <v/>
      </c>
      <c r="Q122" s="60" t="str">
        <f t="shared" si="35"/>
        <v/>
      </c>
      <c r="R122" s="61"/>
      <c r="S122" s="75"/>
      <c r="T122" s="4"/>
      <c r="U122" s="78">
        <f>IFERROR(U121+Variables!$B$15,"")</f>
        <v>1.1200000000000008</v>
      </c>
      <c r="V122" s="60" t="str">
        <f t="shared" si="36"/>
        <v/>
      </c>
      <c r="W122" s="60" t="str">
        <f t="shared" si="37"/>
        <v/>
      </c>
      <c r="X122" s="60" t="str">
        <f t="shared" si="30"/>
        <v/>
      </c>
      <c r="Y122" s="61">
        <f t="shared" si="31"/>
        <v>0</v>
      </c>
      <c r="Z122" s="75"/>
      <c r="AA122" s="4"/>
      <c r="AB122" s="60"/>
      <c r="AC122" s="60"/>
      <c r="AD122" s="60"/>
      <c r="AE122" s="60"/>
      <c r="AF122" s="61"/>
      <c r="AG122" s="75"/>
      <c r="AH122" s="4"/>
      <c r="AI122" s="60"/>
      <c r="AJ122" s="60"/>
      <c r="AK122" s="60"/>
      <c r="AL122" s="60"/>
      <c r="AM122" s="60"/>
      <c r="AN122" s="60"/>
      <c r="AO122" s="65"/>
      <c r="AP122" s="75"/>
    </row>
    <row r="123" spans="2:42" ht="15" customHeight="1" x14ac:dyDescent="0.2">
      <c r="B123" s="74"/>
      <c r="C123" s="53" t="str">
        <f>IF(C122&lt;EDATE(Variables!B$31,Variables!B$32-1),EDATE(C122,1),"")</f>
        <v/>
      </c>
      <c r="D123" s="74">
        <f t="shared" si="21"/>
        <v>1</v>
      </c>
      <c r="E123" s="74" t="str">
        <f t="shared" si="22"/>
        <v/>
      </c>
      <c r="F123" s="13" t="str">
        <f>IF(D123=0,F122*Variables!$B$7,"")</f>
        <v/>
      </c>
      <c r="G123" s="13" t="str">
        <f>IF(D123=0,G122*Variables!$B$7,"")</f>
        <v/>
      </c>
      <c r="H123" s="13" t="str">
        <f>IF(D123=0,H122*Variables!$B$7,"")</f>
        <v/>
      </c>
      <c r="I123" s="14" t="str">
        <f>IFERROR((F123*Variables!$B$8),"")</f>
        <v/>
      </c>
      <c r="J123" s="14" t="str">
        <f>IFERROR((G123*Variables!$B$9),"")</f>
        <v/>
      </c>
      <c r="K123" s="14" t="str">
        <f>IFERROR((H123*Variables!$B$10),"")</f>
        <v/>
      </c>
      <c r="L123" s="14">
        <f t="shared" si="23"/>
        <v>0</v>
      </c>
      <c r="M123" s="75"/>
      <c r="N123" s="4"/>
      <c r="O123" s="60" t="str">
        <f t="shared" si="24"/>
        <v/>
      </c>
      <c r="P123" s="60" t="str">
        <f t="shared" si="25"/>
        <v/>
      </c>
      <c r="Q123" s="60" t="str">
        <f t="shared" si="35"/>
        <v/>
      </c>
      <c r="R123" s="61"/>
      <c r="S123" s="75"/>
      <c r="T123" s="4"/>
      <c r="U123" s="78">
        <f>IFERROR(U122+Variables!$B$15,"")</f>
        <v>1.1300000000000008</v>
      </c>
      <c r="V123" s="60" t="str">
        <f t="shared" si="36"/>
        <v/>
      </c>
      <c r="W123" s="60" t="str">
        <f t="shared" si="37"/>
        <v/>
      </c>
      <c r="X123" s="60" t="str">
        <f t="shared" si="30"/>
        <v/>
      </c>
      <c r="Y123" s="61">
        <f t="shared" si="31"/>
        <v>0</v>
      </c>
      <c r="Z123" s="75"/>
      <c r="AA123" s="4"/>
      <c r="AB123" s="60"/>
      <c r="AC123" s="60"/>
      <c r="AD123" s="60"/>
      <c r="AE123" s="60"/>
      <c r="AF123" s="61"/>
      <c r="AG123" s="75"/>
      <c r="AH123" s="4"/>
      <c r="AI123" s="60"/>
      <c r="AJ123" s="60"/>
      <c r="AK123" s="60"/>
      <c r="AL123" s="60"/>
      <c r="AM123" s="60"/>
      <c r="AN123" s="60"/>
      <c r="AO123" s="65"/>
      <c r="AP123" s="75"/>
    </row>
    <row r="124" spans="2:42" ht="15" customHeight="1" x14ac:dyDescent="0.2">
      <c r="B124" s="74"/>
      <c r="C124" s="53" t="str">
        <f>IF(C123&lt;EDATE(Variables!B$31,Variables!B$32-1),EDATE(C123,1),"")</f>
        <v/>
      </c>
      <c r="D124" s="74">
        <f t="shared" si="21"/>
        <v>1</v>
      </c>
      <c r="E124" s="74" t="str">
        <f t="shared" si="22"/>
        <v/>
      </c>
      <c r="F124" s="13" t="str">
        <f>IF(D124=0,F123*Variables!$B$7,"")</f>
        <v/>
      </c>
      <c r="G124" s="13" t="str">
        <f>IF(D124=0,G123*Variables!$B$7,"")</f>
        <v/>
      </c>
      <c r="H124" s="13" t="str">
        <f>IF(D124=0,H123*Variables!$B$7,"")</f>
        <v/>
      </c>
      <c r="I124" s="14" t="str">
        <f>IFERROR((F124*Variables!$B$8),"")</f>
        <v/>
      </c>
      <c r="J124" s="14" t="str">
        <f>IFERROR((G124*Variables!$B$9),"")</f>
        <v/>
      </c>
      <c r="K124" s="14" t="str">
        <f>IFERROR((H124*Variables!$B$10),"")</f>
        <v/>
      </c>
      <c r="L124" s="14">
        <f t="shared" si="23"/>
        <v>0</v>
      </c>
      <c r="M124" s="75"/>
      <c r="N124" s="4"/>
      <c r="O124" s="60" t="str">
        <f t="shared" si="24"/>
        <v/>
      </c>
      <c r="P124" s="60" t="str">
        <f t="shared" si="25"/>
        <v/>
      </c>
      <c r="Q124" s="60" t="str">
        <f t="shared" si="35"/>
        <v/>
      </c>
      <c r="R124" s="61"/>
      <c r="S124" s="75"/>
      <c r="T124" s="4"/>
      <c r="U124" s="78">
        <f>IFERROR(U123+Variables!$B$15,"")</f>
        <v>1.1400000000000008</v>
      </c>
      <c r="V124" s="60" t="str">
        <f t="shared" si="36"/>
        <v/>
      </c>
      <c r="W124" s="60" t="str">
        <f t="shared" si="37"/>
        <v/>
      </c>
      <c r="X124" s="60" t="str">
        <f t="shared" si="30"/>
        <v/>
      </c>
      <c r="Y124" s="61">
        <f t="shared" si="31"/>
        <v>0</v>
      </c>
      <c r="Z124" s="75"/>
      <c r="AA124" s="4"/>
      <c r="AB124" s="60"/>
      <c r="AC124" s="60"/>
      <c r="AD124" s="60"/>
      <c r="AE124" s="60"/>
      <c r="AF124" s="61"/>
      <c r="AG124" s="75"/>
      <c r="AH124" s="4"/>
      <c r="AI124" s="60"/>
      <c r="AJ124" s="60"/>
      <c r="AK124" s="60"/>
      <c r="AL124" s="60"/>
      <c r="AM124" s="60"/>
      <c r="AN124" s="60"/>
      <c r="AO124" s="65"/>
      <c r="AP124" s="75"/>
    </row>
    <row r="125" spans="2:42" ht="15" customHeight="1" x14ac:dyDescent="0.2">
      <c r="B125" s="74"/>
      <c r="C125" s="53" t="str">
        <f>IF(C124&lt;EDATE(Variables!B$31,Variables!B$32-1),EDATE(C124,1),"")</f>
        <v/>
      </c>
      <c r="D125" s="74">
        <f t="shared" si="21"/>
        <v>1</v>
      </c>
      <c r="E125" s="74" t="str">
        <f t="shared" si="22"/>
        <v/>
      </c>
      <c r="F125" s="13" t="str">
        <f>IF(D125=0,F124*Variables!$B$7,"")</f>
        <v/>
      </c>
      <c r="G125" s="13" t="str">
        <f>IF(D125=0,G124*Variables!$B$7,"")</f>
        <v/>
      </c>
      <c r="H125" s="13" t="str">
        <f>IF(D125=0,H124*Variables!$B$7,"")</f>
        <v/>
      </c>
      <c r="I125" s="14" t="str">
        <f>IFERROR((F125*Variables!$B$8),"")</f>
        <v/>
      </c>
      <c r="J125" s="14" t="str">
        <f>IFERROR((G125*Variables!$B$9),"")</f>
        <v/>
      </c>
      <c r="K125" s="14" t="str">
        <f>IFERROR((H125*Variables!$B$10),"")</f>
        <v/>
      </c>
      <c r="L125" s="14">
        <f t="shared" si="23"/>
        <v>0</v>
      </c>
      <c r="M125" s="75"/>
      <c r="N125" s="4"/>
      <c r="O125" s="60" t="str">
        <f t="shared" si="24"/>
        <v/>
      </c>
      <c r="P125" s="60" t="str">
        <f t="shared" si="25"/>
        <v/>
      </c>
      <c r="Q125" s="60" t="str">
        <f t="shared" si="35"/>
        <v/>
      </c>
      <c r="R125" s="61"/>
      <c r="S125" s="75"/>
      <c r="T125" s="4"/>
      <c r="U125" s="78">
        <f>IFERROR(U124+Variables!$B$15,"")</f>
        <v>1.1500000000000008</v>
      </c>
      <c r="V125" s="60" t="str">
        <f t="shared" si="36"/>
        <v/>
      </c>
      <c r="W125" s="60" t="str">
        <f t="shared" si="37"/>
        <v/>
      </c>
      <c r="X125" s="60" t="str">
        <f t="shared" si="30"/>
        <v/>
      </c>
      <c r="Y125" s="61">
        <f t="shared" si="31"/>
        <v>0</v>
      </c>
      <c r="Z125" s="75"/>
      <c r="AA125" s="4"/>
      <c r="AB125" s="60"/>
      <c r="AC125" s="60"/>
      <c r="AD125" s="60"/>
      <c r="AE125" s="60"/>
      <c r="AF125" s="61"/>
      <c r="AG125" s="75"/>
      <c r="AH125" s="4"/>
      <c r="AI125" s="60"/>
      <c r="AJ125" s="60"/>
      <c r="AK125" s="60"/>
      <c r="AL125" s="60"/>
      <c r="AM125" s="60"/>
      <c r="AN125" s="60"/>
      <c r="AO125" s="65"/>
      <c r="AP125" s="75"/>
    </row>
    <row r="126" spans="2:42" ht="15" customHeight="1" x14ac:dyDescent="0.2">
      <c r="B126" s="74"/>
      <c r="C126" s="53" t="str">
        <f>IF(C125&lt;EDATE(Variables!B$31,Variables!B$32-1),EDATE(C125,1),"")</f>
        <v/>
      </c>
      <c r="D126" s="74">
        <f t="shared" si="21"/>
        <v>1</v>
      </c>
      <c r="E126" s="74" t="str">
        <f t="shared" si="22"/>
        <v/>
      </c>
      <c r="F126" s="13" t="str">
        <f>IF(D126=0,F125*Variables!$B$7,"")</f>
        <v/>
      </c>
      <c r="G126" s="13" t="str">
        <f>IF(D126=0,G125*Variables!$B$7,"")</f>
        <v/>
      </c>
      <c r="H126" s="13" t="str">
        <f>IF(D126=0,H125*Variables!$B$7,"")</f>
        <v/>
      </c>
      <c r="I126" s="14" t="str">
        <f>IFERROR((F126*Variables!$B$8),"")</f>
        <v/>
      </c>
      <c r="J126" s="14" t="str">
        <f>IFERROR((G126*Variables!$B$9),"")</f>
        <v/>
      </c>
      <c r="K126" s="14" t="str">
        <f>IFERROR((H126*Variables!$B$10),"")</f>
        <v/>
      </c>
      <c r="L126" s="14">
        <f t="shared" si="23"/>
        <v>0</v>
      </c>
      <c r="M126" s="75"/>
      <c r="N126" s="4"/>
      <c r="O126" s="60" t="str">
        <f t="shared" si="24"/>
        <v/>
      </c>
      <c r="P126" s="60" t="str">
        <f t="shared" si="25"/>
        <v/>
      </c>
      <c r="Q126" s="60" t="str">
        <f t="shared" si="35"/>
        <v/>
      </c>
      <c r="R126" s="61"/>
      <c r="S126" s="75"/>
      <c r="T126" s="4"/>
      <c r="U126" s="78">
        <f>IFERROR(U125+Variables!$B$15,"")</f>
        <v>1.1600000000000008</v>
      </c>
      <c r="V126" s="60" t="str">
        <f t="shared" si="36"/>
        <v/>
      </c>
      <c r="W126" s="60" t="str">
        <f t="shared" si="37"/>
        <v/>
      </c>
      <c r="X126" s="60" t="str">
        <f t="shared" si="30"/>
        <v/>
      </c>
      <c r="Y126" s="61">
        <f t="shared" si="31"/>
        <v>0</v>
      </c>
      <c r="Z126" s="75"/>
      <c r="AA126" s="4"/>
      <c r="AB126" s="60"/>
      <c r="AC126" s="60"/>
      <c r="AD126" s="60"/>
      <c r="AE126" s="60"/>
      <c r="AF126" s="61"/>
      <c r="AG126" s="75"/>
      <c r="AH126" s="4"/>
      <c r="AI126" s="60"/>
      <c r="AJ126" s="60"/>
      <c r="AK126" s="60"/>
      <c r="AL126" s="60"/>
      <c r="AM126" s="60"/>
      <c r="AN126" s="60"/>
      <c r="AO126" s="65"/>
      <c r="AP126" s="75"/>
    </row>
    <row r="127" spans="2:42" ht="15" customHeight="1" x14ac:dyDescent="0.2">
      <c r="B127" s="74"/>
      <c r="C127" s="53" t="str">
        <f>IF(C126&lt;EDATE(Variables!B$31,Variables!B$32-1),EDATE(C126,1),"")</f>
        <v/>
      </c>
      <c r="D127" s="74">
        <f t="shared" si="21"/>
        <v>1</v>
      </c>
      <c r="E127" s="74" t="str">
        <f t="shared" si="22"/>
        <v/>
      </c>
      <c r="F127" s="13" t="str">
        <f>IF(D127=0,F126*Variables!$B$7,"")</f>
        <v/>
      </c>
      <c r="G127" s="13" t="str">
        <f>IF(D127=0,G126*Variables!$B$7,"")</f>
        <v/>
      </c>
      <c r="H127" s="13" t="str">
        <f>IF(D127=0,H126*Variables!$B$7,"")</f>
        <v/>
      </c>
      <c r="I127" s="14" t="str">
        <f>IFERROR((F127*Variables!$B$8),"")</f>
        <v/>
      </c>
      <c r="J127" s="14" t="str">
        <f>IFERROR((G127*Variables!$B$9),"")</f>
        <v/>
      </c>
      <c r="K127" s="14" t="str">
        <f>IFERROR((H127*Variables!$B$10),"")</f>
        <v/>
      </c>
      <c r="L127" s="14">
        <f t="shared" si="23"/>
        <v>0</v>
      </c>
      <c r="M127" s="75"/>
      <c r="N127" s="4"/>
      <c r="O127" s="60" t="str">
        <f t="shared" si="24"/>
        <v/>
      </c>
      <c r="P127" s="60" t="str">
        <f t="shared" si="25"/>
        <v/>
      </c>
      <c r="Q127" s="60" t="str">
        <f t="shared" si="35"/>
        <v/>
      </c>
      <c r="R127" s="61"/>
      <c r="S127" s="75"/>
      <c r="T127" s="4"/>
      <c r="U127" s="78">
        <f>IFERROR(U126+Variables!$B$15,"")</f>
        <v>1.1700000000000008</v>
      </c>
      <c r="V127" s="60" t="str">
        <f t="shared" si="36"/>
        <v/>
      </c>
      <c r="W127" s="60" t="str">
        <f t="shared" si="37"/>
        <v/>
      </c>
      <c r="X127" s="60" t="str">
        <f t="shared" si="30"/>
        <v/>
      </c>
      <c r="Y127" s="61">
        <f t="shared" si="31"/>
        <v>0</v>
      </c>
      <c r="Z127" s="75"/>
      <c r="AA127" s="4"/>
      <c r="AB127" s="60"/>
      <c r="AC127" s="60"/>
      <c r="AD127" s="60"/>
      <c r="AE127" s="60"/>
      <c r="AF127" s="61"/>
      <c r="AG127" s="75"/>
      <c r="AH127" s="4"/>
      <c r="AI127" s="60"/>
      <c r="AJ127" s="60"/>
      <c r="AK127" s="60"/>
      <c r="AL127" s="60"/>
      <c r="AM127" s="60"/>
      <c r="AN127" s="60"/>
      <c r="AO127" s="65"/>
      <c r="AP127" s="75"/>
    </row>
    <row r="128" spans="2:42" ht="15" customHeight="1" x14ac:dyDescent="0.2">
      <c r="B128" s="74"/>
      <c r="C128" s="53" t="str">
        <f>IF(C127&lt;EDATE(Variables!B$31,Variables!B$32-1),EDATE(C127,1),"")</f>
        <v/>
      </c>
      <c r="D128" s="74">
        <f t="shared" si="21"/>
        <v>1</v>
      </c>
      <c r="E128" s="74" t="str">
        <f t="shared" si="22"/>
        <v/>
      </c>
      <c r="F128" s="13" t="str">
        <f>IF(D128=0,F127*Variables!$B$7,"")</f>
        <v/>
      </c>
      <c r="G128" s="13" t="str">
        <f>IF(D128=0,G127*Variables!$B$7,"")</f>
        <v/>
      </c>
      <c r="H128" s="13" t="str">
        <f>IF(D128=0,H127*Variables!$B$7,"")</f>
        <v/>
      </c>
      <c r="I128" s="14" t="str">
        <f>IFERROR((F128*Variables!$B$8),"")</f>
        <v/>
      </c>
      <c r="J128" s="14" t="str">
        <f>IFERROR((G128*Variables!$B$9),"")</f>
        <v/>
      </c>
      <c r="K128" s="14" t="str">
        <f>IFERROR((H128*Variables!$B$10),"")</f>
        <v/>
      </c>
      <c r="L128" s="14">
        <f t="shared" si="23"/>
        <v>0</v>
      </c>
      <c r="M128" s="75"/>
      <c r="N128" s="4"/>
      <c r="O128" s="60" t="str">
        <f t="shared" si="24"/>
        <v/>
      </c>
      <c r="P128" s="60" t="str">
        <f t="shared" si="25"/>
        <v/>
      </c>
      <c r="Q128" s="60" t="str">
        <f t="shared" si="35"/>
        <v/>
      </c>
      <c r="R128" s="61"/>
      <c r="S128" s="75"/>
      <c r="T128" s="4"/>
      <c r="U128" s="78">
        <f>IFERROR(U127+Variables!$B$15,"")</f>
        <v>1.1800000000000008</v>
      </c>
      <c r="V128" s="60" t="str">
        <f t="shared" si="36"/>
        <v/>
      </c>
      <c r="W128" s="60" t="str">
        <f t="shared" si="37"/>
        <v/>
      </c>
      <c r="X128" s="60" t="str">
        <f t="shared" si="30"/>
        <v/>
      </c>
      <c r="Y128" s="61">
        <f t="shared" si="31"/>
        <v>0</v>
      </c>
      <c r="Z128" s="75"/>
      <c r="AA128" s="4"/>
      <c r="AB128" s="60"/>
      <c r="AC128" s="60"/>
      <c r="AD128" s="60"/>
      <c r="AE128" s="60"/>
      <c r="AF128" s="61"/>
      <c r="AG128" s="75"/>
      <c r="AH128" s="4"/>
      <c r="AI128" s="60"/>
      <c r="AJ128" s="60"/>
      <c r="AK128" s="60"/>
      <c r="AL128" s="60"/>
      <c r="AM128" s="60"/>
      <c r="AN128" s="60"/>
      <c r="AO128" s="65"/>
      <c r="AP128" s="75"/>
    </row>
    <row r="129" spans="2:42" ht="15" customHeight="1" x14ac:dyDescent="0.2">
      <c r="B129" s="74"/>
      <c r="C129" s="53" t="str">
        <f>IF(C128&lt;EDATE(Variables!B$31,Variables!B$32-1),EDATE(C128,1),"")</f>
        <v/>
      </c>
      <c r="D129" s="74">
        <f t="shared" si="21"/>
        <v>1</v>
      </c>
      <c r="E129" s="74" t="str">
        <f t="shared" si="22"/>
        <v/>
      </c>
      <c r="F129" s="13" t="str">
        <f>IF(D129=0,F128*Variables!$B$7,"")</f>
        <v/>
      </c>
      <c r="G129" s="13" t="str">
        <f>IF(D129=0,G128*Variables!$B$7,"")</f>
        <v/>
      </c>
      <c r="H129" s="13" t="str">
        <f>IF(D129=0,H128*Variables!$B$7,"")</f>
        <v/>
      </c>
      <c r="I129" s="14" t="str">
        <f>IFERROR((F129*Variables!$B$8),"")</f>
        <v/>
      </c>
      <c r="J129" s="14" t="str">
        <f>IFERROR((G129*Variables!$B$9),"")</f>
        <v/>
      </c>
      <c r="K129" s="14" t="str">
        <f>IFERROR((H129*Variables!$B$10),"")</f>
        <v/>
      </c>
      <c r="L129" s="14">
        <f t="shared" si="23"/>
        <v>0</v>
      </c>
      <c r="M129" s="75"/>
      <c r="N129" s="4"/>
      <c r="O129" s="60" t="str">
        <f t="shared" si="24"/>
        <v/>
      </c>
      <c r="P129" s="60" t="str">
        <f t="shared" si="25"/>
        <v/>
      </c>
      <c r="Q129" s="60" t="str">
        <f t="shared" si="35"/>
        <v/>
      </c>
      <c r="R129" s="61"/>
      <c r="S129" s="75"/>
      <c r="T129" s="4"/>
      <c r="U129" s="78">
        <f>IFERROR(U128+Variables!$B$15,"")</f>
        <v>1.1900000000000008</v>
      </c>
      <c r="V129" s="60" t="str">
        <f t="shared" si="36"/>
        <v/>
      </c>
      <c r="W129" s="60" t="str">
        <f t="shared" si="37"/>
        <v/>
      </c>
      <c r="X129" s="60" t="str">
        <f t="shared" si="30"/>
        <v/>
      </c>
      <c r="Y129" s="61">
        <f t="shared" si="31"/>
        <v>0</v>
      </c>
      <c r="Z129" s="75"/>
      <c r="AA129" s="4"/>
      <c r="AB129" s="60"/>
      <c r="AC129" s="60"/>
      <c r="AD129" s="60"/>
      <c r="AE129" s="60"/>
      <c r="AF129" s="61"/>
      <c r="AG129" s="75"/>
      <c r="AH129" s="4"/>
      <c r="AI129" s="60"/>
      <c r="AJ129" s="60"/>
      <c r="AK129" s="60"/>
      <c r="AL129" s="60"/>
      <c r="AM129" s="60"/>
      <c r="AN129" s="60"/>
      <c r="AO129" s="65"/>
      <c r="AP129" s="75"/>
    </row>
    <row r="130" spans="2:42" ht="15" customHeight="1" x14ac:dyDescent="0.2">
      <c r="B130" s="74"/>
      <c r="C130" s="53" t="str">
        <f>IF(C129&lt;EDATE(Variables!B$31,Variables!B$32-1),EDATE(C129,1),"")</f>
        <v/>
      </c>
      <c r="D130" s="74">
        <f t="shared" si="21"/>
        <v>1</v>
      </c>
      <c r="E130" s="74" t="str">
        <f t="shared" si="22"/>
        <v/>
      </c>
      <c r="F130" s="13" t="str">
        <f>IF(D130=0,F129*Variables!$B$7,"")</f>
        <v/>
      </c>
      <c r="G130" s="13" t="str">
        <f>IF(D130=0,G129*Variables!$B$7,"")</f>
        <v/>
      </c>
      <c r="H130" s="13" t="str">
        <f>IF(D130=0,H129*Variables!$B$7,"")</f>
        <v/>
      </c>
      <c r="I130" s="14" t="str">
        <f>IFERROR((F130*Variables!$B$8),"")</f>
        <v/>
      </c>
      <c r="J130" s="14" t="str">
        <f>IFERROR((G130*Variables!$B$9),"")</f>
        <v/>
      </c>
      <c r="K130" s="14" t="str">
        <f>IFERROR((H130*Variables!$B$10),"")</f>
        <v/>
      </c>
      <c r="L130" s="14">
        <f t="shared" si="23"/>
        <v>0</v>
      </c>
      <c r="M130" s="75"/>
      <c r="N130" s="4"/>
      <c r="O130" s="60" t="str">
        <f t="shared" si="24"/>
        <v/>
      </c>
      <c r="P130" s="60" t="str">
        <f t="shared" si="25"/>
        <v/>
      </c>
      <c r="Q130" s="60" t="str">
        <f t="shared" si="35"/>
        <v/>
      </c>
      <c r="R130" s="61"/>
      <c r="S130" s="75"/>
      <c r="T130" s="4"/>
      <c r="U130" s="78">
        <f>IFERROR(U129+Variables!$B$15,"")</f>
        <v>1.2000000000000008</v>
      </c>
      <c r="V130" s="60" t="str">
        <f t="shared" si="36"/>
        <v/>
      </c>
      <c r="W130" s="60" t="str">
        <f t="shared" si="37"/>
        <v/>
      </c>
      <c r="X130" s="60" t="str">
        <f t="shared" si="30"/>
        <v/>
      </c>
      <c r="Y130" s="61">
        <f t="shared" si="31"/>
        <v>0</v>
      </c>
      <c r="Z130" s="75"/>
      <c r="AA130" s="4"/>
      <c r="AB130" s="60"/>
      <c r="AC130" s="60"/>
      <c r="AD130" s="60"/>
      <c r="AE130" s="60"/>
      <c r="AF130" s="61"/>
      <c r="AG130" s="75"/>
      <c r="AH130" s="4"/>
      <c r="AI130" s="60"/>
      <c r="AJ130" s="60"/>
      <c r="AK130" s="60"/>
      <c r="AL130" s="60"/>
      <c r="AM130" s="60"/>
      <c r="AN130" s="60"/>
      <c r="AO130" s="65"/>
      <c r="AP130" s="75"/>
    </row>
    <row r="131" spans="2:42" ht="15" customHeight="1" x14ac:dyDescent="0.2">
      <c r="B131" s="74"/>
      <c r="C131" s="53" t="str">
        <f>IF(C130&lt;EDATE(Variables!B$31,Variables!B$32-1),EDATE(C130,1),"")</f>
        <v/>
      </c>
      <c r="D131" s="74">
        <f t="shared" si="21"/>
        <v>1</v>
      </c>
      <c r="E131" s="74" t="str">
        <f t="shared" si="22"/>
        <v/>
      </c>
      <c r="F131" s="13" t="str">
        <f>IF(D131=0,F130*Variables!$B$7,"")</f>
        <v/>
      </c>
      <c r="G131" s="13" t="str">
        <f>IF(D131=0,G130*Variables!$B$7,"")</f>
        <v/>
      </c>
      <c r="H131" s="13" t="str">
        <f>IF(D131=0,H130*Variables!$B$7,"")</f>
        <v/>
      </c>
      <c r="I131" s="14" t="str">
        <f>IFERROR((F131*Variables!$B$8),"")</f>
        <v/>
      </c>
      <c r="J131" s="14" t="str">
        <f>IFERROR((G131*Variables!$B$9),"")</f>
        <v/>
      </c>
      <c r="K131" s="14" t="str">
        <f>IFERROR((H131*Variables!$B$10),"")</f>
        <v/>
      </c>
      <c r="L131" s="14">
        <f t="shared" si="23"/>
        <v>0</v>
      </c>
      <c r="M131" s="75"/>
      <c r="N131" s="4"/>
      <c r="O131" s="60" t="str">
        <f t="shared" si="24"/>
        <v/>
      </c>
      <c r="P131" s="60" t="str">
        <f t="shared" si="25"/>
        <v/>
      </c>
      <c r="Q131" s="60" t="str">
        <f t="shared" si="35"/>
        <v/>
      </c>
      <c r="R131" s="61"/>
      <c r="S131" s="75"/>
      <c r="T131" s="4"/>
      <c r="U131" s="78">
        <f>IFERROR(U130+Variables!$B$15,"")</f>
        <v>1.2100000000000009</v>
      </c>
      <c r="V131" s="60" t="str">
        <f t="shared" si="36"/>
        <v/>
      </c>
      <c r="W131" s="60" t="str">
        <f t="shared" si="37"/>
        <v/>
      </c>
      <c r="X131" s="60" t="str">
        <f t="shared" si="30"/>
        <v/>
      </c>
      <c r="Y131" s="61">
        <f t="shared" si="31"/>
        <v>0</v>
      </c>
      <c r="Z131" s="75"/>
      <c r="AA131" s="4"/>
      <c r="AB131" s="60"/>
      <c r="AC131" s="60"/>
      <c r="AD131" s="60"/>
      <c r="AE131" s="60"/>
      <c r="AF131" s="61"/>
      <c r="AG131" s="75"/>
      <c r="AH131" s="4"/>
      <c r="AI131" s="60"/>
      <c r="AJ131" s="60"/>
      <c r="AK131" s="60"/>
      <c r="AL131" s="60"/>
      <c r="AM131" s="60"/>
      <c r="AN131" s="60"/>
      <c r="AO131" s="65"/>
      <c r="AP131" s="75"/>
    </row>
    <row r="132" spans="2:42" ht="15" customHeight="1" x14ac:dyDescent="0.2">
      <c r="B132" s="74"/>
      <c r="C132" s="53" t="str">
        <f>IF(C131&lt;EDATE(Variables!B$31,Variables!B$32-1),EDATE(C131,1),"")</f>
        <v/>
      </c>
      <c r="D132" s="74">
        <f t="shared" si="21"/>
        <v>1</v>
      </c>
      <c r="E132" s="74" t="str">
        <f t="shared" si="22"/>
        <v/>
      </c>
      <c r="F132" s="13" t="str">
        <f>IF(D132=0,F131*Variables!$B$7,"")</f>
        <v/>
      </c>
      <c r="G132" s="13" t="str">
        <f>IF(D132=0,G131*Variables!$B$7,"")</f>
        <v/>
      </c>
      <c r="H132" s="13" t="str">
        <f>IF(D132=0,H131*Variables!$B$7,"")</f>
        <v/>
      </c>
      <c r="I132" s="14" t="str">
        <f>IFERROR((F132*Variables!$B$8),"")</f>
        <v/>
      </c>
      <c r="J132" s="14" t="str">
        <f>IFERROR((G132*Variables!$B$9),"")</f>
        <v/>
      </c>
      <c r="K132" s="14" t="str">
        <f>IFERROR((H132*Variables!$B$10),"")</f>
        <v/>
      </c>
      <c r="L132" s="14">
        <f t="shared" si="23"/>
        <v>0</v>
      </c>
      <c r="M132" s="75"/>
      <c r="N132" s="4"/>
      <c r="O132" s="60" t="str">
        <f t="shared" si="24"/>
        <v/>
      </c>
      <c r="P132" s="60" t="str">
        <f t="shared" si="25"/>
        <v/>
      </c>
      <c r="Q132" s="60" t="str">
        <f t="shared" si="35"/>
        <v/>
      </c>
      <c r="R132" s="61"/>
      <c r="S132" s="75"/>
      <c r="T132" s="4"/>
      <c r="U132" s="78">
        <f>IFERROR(U131+Variables!$B$15,"")</f>
        <v>1.2200000000000009</v>
      </c>
      <c r="V132" s="60" t="str">
        <f t="shared" si="36"/>
        <v/>
      </c>
      <c r="W132" s="60" t="str">
        <f t="shared" si="37"/>
        <v/>
      </c>
      <c r="X132" s="60" t="str">
        <f t="shared" si="30"/>
        <v/>
      </c>
      <c r="Y132" s="61">
        <f t="shared" si="31"/>
        <v>0</v>
      </c>
      <c r="Z132" s="75"/>
      <c r="AA132" s="4"/>
      <c r="AB132" s="60"/>
      <c r="AC132" s="60"/>
      <c r="AD132" s="60"/>
      <c r="AE132" s="60"/>
      <c r="AF132" s="61"/>
      <c r="AG132" s="75"/>
      <c r="AH132" s="4"/>
      <c r="AI132" s="60"/>
      <c r="AJ132" s="60"/>
      <c r="AK132" s="60"/>
      <c r="AL132" s="60"/>
      <c r="AM132" s="60"/>
      <c r="AN132" s="60"/>
      <c r="AO132" s="65"/>
      <c r="AP132" s="75"/>
    </row>
    <row r="133" spans="2:42" ht="15" customHeight="1" x14ac:dyDescent="0.2">
      <c r="B133" s="74"/>
      <c r="C133" s="53" t="str">
        <f>IF(C132&lt;EDATE(Variables!B$31,Variables!B$32-1),EDATE(C132,1),"")</f>
        <v/>
      </c>
      <c r="D133" s="74">
        <f t="shared" si="21"/>
        <v>1</v>
      </c>
      <c r="E133" s="74" t="str">
        <f t="shared" si="22"/>
        <v/>
      </c>
      <c r="F133" s="13" t="str">
        <f>IF(D133=0,F132*Variables!$B$7,"")</f>
        <v/>
      </c>
      <c r="G133" s="13" t="str">
        <f>IF(D133=0,G132*Variables!$B$7,"")</f>
        <v/>
      </c>
      <c r="H133" s="13" t="str">
        <f>IF(D133=0,H132*Variables!$B$7,"")</f>
        <v/>
      </c>
      <c r="I133" s="14" t="str">
        <f>IFERROR((F133*Variables!$B$8),"")</f>
        <v/>
      </c>
      <c r="J133" s="14" t="str">
        <f>IFERROR((G133*Variables!$B$9),"")</f>
        <v/>
      </c>
      <c r="K133" s="14" t="str">
        <f>IFERROR((H133*Variables!$B$10),"")</f>
        <v/>
      </c>
      <c r="L133" s="14">
        <f t="shared" si="23"/>
        <v>0</v>
      </c>
      <c r="M133" s="75"/>
      <c r="N133" s="4"/>
      <c r="O133" s="60" t="str">
        <f t="shared" si="24"/>
        <v/>
      </c>
      <c r="P133" s="60" t="str">
        <f t="shared" si="25"/>
        <v/>
      </c>
      <c r="Q133" s="60" t="str">
        <f t="shared" si="35"/>
        <v/>
      </c>
      <c r="R133" s="61"/>
      <c r="S133" s="75"/>
      <c r="T133" s="4"/>
      <c r="U133" s="78">
        <f>IFERROR(U132+Variables!$B$15,"")</f>
        <v>1.2300000000000009</v>
      </c>
      <c r="V133" s="60" t="str">
        <f t="shared" si="36"/>
        <v/>
      </c>
      <c r="W133" s="60" t="str">
        <f t="shared" si="37"/>
        <v/>
      </c>
      <c r="X133" s="60" t="str">
        <f t="shared" si="30"/>
        <v/>
      </c>
      <c r="Y133" s="61">
        <f t="shared" si="31"/>
        <v>0</v>
      </c>
      <c r="Z133" s="75"/>
      <c r="AA133" s="4"/>
      <c r="AB133" s="60"/>
      <c r="AC133" s="60"/>
      <c r="AD133" s="60"/>
      <c r="AE133" s="60"/>
      <c r="AF133" s="61"/>
      <c r="AG133" s="75"/>
      <c r="AH133" s="4"/>
      <c r="AI133" s="60"/>
      <c r="AJ133" s="60"/>
      <c r="AK133" s="60"/>
      <c r="AL133" s="60"/>
      <c r="AM133" s="60"/>
      <c r="AN133" s="60"/>
      <c r="AO133" s="65"/>
      <c r="AP133" s="75"/>
    </row>
    <row r="134" spans="2:42" ht="15" customHeight="1" x14ac:dyDescent="0.2">
      <c r="B134" s="74"/>
      <c r="C134" s="53" t="str">
        <f>IF(C133&lt;EDATE(Variables!B$31,Variables!B$32-1),EDATE(C133,1),"")</f>
        <v/>
      </c>
      <c r="D134" s="74">
        <f t="shared" si="21"/>
        <v>1</v>
      </c>
      <c r="E134" s="74" t="str">
        <f t="shared" si="22"/>
        <v/>
      </c>
      <c r="F134" s="13" t="str">
        <f>IF(D134=0,F133*Variables!$B$7,"")</f>
        <v/>
      </c>
      <c r="G134" s="13" t="str">
        <f>IF(D134=0,G133*Variables!$B$7,"")</f>
        <v/>
      </c>
      <c r="H134" s="13" t="str">
        <f>IF(D134=0,H133*Variables!$B$7,"")</f>
        <v/>
      </c>
      <c r="I134" s="14" t="str">
        <f>IFERROR((F134*Variables!$B$8),"")</f>
        <v/>
      </c>
      <c r="J134" s="14" t="str">
        <f>IFERROR((G134*Variables!$B$9),"")</f>
        <v/>
      </c>
      <c r="K134" s="14" t="str">
        <f>IFERROR((H134*Variables!$B$10),"")</f>
        <v/>
      </c>
      <c r="L134" s="14">
        <f t="shared" si="23"/>
        <v>0</v>
      </c>
      <c r="M134" s="75"/>
      <c r="N134" s="4"/>
      <c r="O134" s="60" t="str">
        <f t="shared" si="24"/>
        <v/>
      </c>
      <c r="P134" s="60" t="str">
        <f t="shared" si="25"/>
        <v/>
      </c>
      <c r="Q134" s="60" t="str">
        <f t="shared" si="35"/>
        <v/>
      </c>
      <c r="R134" s="61"/>
      <c r="S134" s="75"/>
      <c r="T134" s="4"/>
      <c r="U134" s="78">
        <f>IFERROR(U133+Variables!$B$15,"")</f>
        <v>1.2400000000000009</v>
      </c>
      <c r="V134" s="60" t="str">
        <f t="shared" si="36"/>
        <v/>
      </c>
      <c r="W134" s="60" t="str">
        <f t="shared" si="37"/>
        <v/>
      </c>
      <c r="X134" s="60" t="str">
        <f t="shared" si="30"/>
        <v/>
      </c>
      <c r="Y134" s="61">
        <f t="shared" si="31"/>
        <v>0</v>
      </c>
      <c r="Z134" s="75"/>
      <c r="AA134" s="4"/>
      <c r="AB134" s="60"/>
      <c r="AC134" s="60"/>
      <c r="AD134" s="60"/>
      <c r="AE134" s="60"/>
      <c r="AF134" s="61"/>
      <c r="AG134" s="75"/>
      <c r="AH134" s="4"/>
      <c r="AI134" s="60"/>
      <c r="AJ134" s="60"/>
      <c r="AK134" s="60"/>
      <c r="AL134" s="60"/>
      <c r="AM134" s="60"/>
      <c r="AN134" s="60"/>
      <c r="AO134" s="65"/>
      <c r="AP134" s="75"/>
    </row>
    <row r="135" spans="2:42" ht="15" customHeight="1" x14ac:dyDescent="0.2">
      <c r="B135" s="74"/>
      <c r="C135" s="53" t="str">
        <f>IF(C134&lt;EDATE(Variables!B$31,Variables!B$32-1),EDATE(C134,1),"")</f>
        <v/>
      </c>
      <c r="D135" s="74">
        <f t="shared" si="21"/>
        <v>1</v>
      </c>
      <c r="E135" s="74" t="str">
        <f t="shared" si="22"/>
        <v/>
      </c>
      <c r="F135" s="13" t="str">
        <f>IF(D135=0,F134*Variables!$B$7,"")</f>
        <v/>
      </c>
      <c r="G135" s="13" t="str">
        <f>IF(D135=0,G134*Variables!$B$7,"")</f>
        <v/>
      </c>
      <c r="H135" s="13" t="str">
        <f>IF(D135=0,H134*Variables!$B$7,"")</f>
        <v/>
      </c>
      <c r="I135" s="14" t="str">
        <f>IFERROR((F135*Variables!$B$8),"")</f>
        <v/>
      </c>
      <c r="J135" s="14" t="str">
        <f>IFERROR((G135*Variables!$B$9),"")</f>
        <v/>
      </c>
      <c r="K135" s="14" t="str">
        <f>IFERROR((H135*Variables!$B$10),"")</f>
        <v/>
      </c>
      <c r="L135" s="14">
        <f t="shared" si="23"/>
        <v>0</v>
      </c>
      <c r="M135" s="75"/>
      <c r="N135" s="4"/>
      <c r="O135" s="60" t="str">
        <f t="shared" si="24"/>
        <v/>
      </c>
      <c r="P135" s="60" t="str">
        <f t="shared" si="25"/>
        <v/>
      </c>
      <c r="Q135" s="60" t="str">
        <f t="shared" si="35"/>
        <v/>
      </c>
      <c r="R135" s="61"/>
      <c r="S135" s="75"/>
      <c r="T135" s="4"/>
      <c r="U135" s="78">
        <f>IFERROR(U134+Variables!$B$15,"")</f>
        <v>1.2500000000000009</v>
      </c>
      <c r="V135" s="60" t="str">
        <f t="shared" si="36"/>
        <v/>
      </c>
      <c r="W135" s="60" t="str">
        <f t="shared" si="37"/>
        <v/>
      </c>
      <c r="X135" s="60" t="str">
        <f t="shared" si="30"/>
        <v/>
      </c>
      <c r="Y135" s="61">
        <f t="shared" si="31"/>
        <v>0</v>
      </c>
      <c r="Z135" s="75"/>
      <c r="AA135" s="4"/>
      <c r="AB135" s="60"/>
      <c r="AC135" s="60"/>
      <c r="AD135" s="60"/>
      <c r="AE135" s="60"/>
      <c r="AF135" s="61"/>
      <c r="AG135" s="75"/>
      <c r="AH135" s="4"/>
      <c r="AI135" s="60"/>
      <c r="AJ135" s="60"/>
      <c r="AK135" s="60"/>
      <c r="AL135" s="60"/>
      <c r="AM135" s="60"/>
      <c r="AN135" s="60"/>
      <c r="AO135" s="65"/>
      <c r="AP135" s="75"/>
    </row>
    <row r="136" spans="2:42" ht="15" customHeight="1" x14ac:dyDescent="0.2">
      <c r="B136" s="74"/>
      <c r="C136" s="53" t="str">
        <f>IF(C135&lt;EDATE(Variables!B$31,Variables!B$32-1),EDATE(C135,1),"")</f>
        <v/>
      </c>
      <c r="D136" s="74">
        <f t="shared" si="21"/>
        <v>1</v>
      </c>
      <c r="E136" s="74" t="str">
        <f t="shared" si="22"/>
        <v/>
      </c>
      <c r="F136" s="13" t="str">
        <f>IF(D136=0,F135*Variables!$B$7,"")</f>
        <v/>
      </c>
      <c r="G136" s="13" t="str">
        <f>IF(D136=0,G135*Variables!$B$7,"")</f>
        <v/>
      </c>
      <c r="H136" s="13" t="str">
        <f>IF(D136=0,H135*Variables!$B$7,"")</f>
        <v/>
      </c>
      <c r="I136" s="14" t="str">
        <f>IFERROR((F136*Variables!$B$8),"")</f>
        <v/>
      </c>
      <c r="J136" s="14" t="str">
        <f>IFERROR((G136*Variables!$B$9),"")</f>
        <v/>
      </c>
      <c r="K136" s="14" t="str">
        <f>IFERROR((H136*Variables!$B$10),"")</f>
        <v/>
      </c>
      <c r="L136" s="14">
        <f t="shared" si="23"/>
        <v>0</v>
      </c>
      <c r="M136" s="75"/>
      <c r="N136" s="4"/>
      <c r="O136" s="60" t="str">
        <f t="shared" si="24"/>
        <v/>
      </c>
      <c r="P136" s="60" t="str">
        <f t="shared" si="25"/>
        <v/>
      </c>
      <c r="Q136" s="60" t="str">
        <f t="shared" si="35"/>
        <v/>
      </c>
      <c r="R136" s="61"/>
      <c r="S136" s="75"/>
      <c r="T136" s="4"/>
      <c r="U136" s="78">
        <f>IFERROR(U135+Variables!$B$15,"")</f>
        <v>1.2600000000000009</v>
      </c>
      <c r="V136" s="60" t="str">
        <f t="shared" si="36"/>
        <v/>
      </c>
      <c r="W136" s="60" t="str">
        <f t="shared" si="37"/>
        <v/>
      </c>
      <c r="X136" s="60" t="str">
        <f t="shared" si="30"/>
        <v/>
      </c>
      <c r="Y136" s="61">
        <f t="shared" si="31"/>
        <v>0</v>
      </c>
      <c r="Z136" s="75"/>
      <c r="AA136" s="4"/>
      <c r="AB136" s="60"/>
      <c r="AC136" s="60"/>
      <c r="AD136" s="60"/>
      <c r="AE136" s="60"/>
      <c r="AF136" s="61"/>
      <c r="AG136" s="75"/>
      <c r="AH136" s="4"/>
      <c r="AI136" s="60"/>
      <c r="AJ136" s="60"/>
      <c r="AK136" s="60"/>
      <c r="AL136" s="60"/>
      <c r="AM136" s="60"/>
      <c r="AN136" s="60"/>
      <c r="AO136" s="65"/>
      <c r="AP136" s="75"/>
    </row>
    <row r="137" spans="2:42" ht="15" customHeight="1" x14ac:dyDescent="0.2">
      <c r="B137" s="74"/>
      <c r="C137" s="53" t="str">
        <f>IF(C136&lt;EDATE(Variables!B$31,Variables!B$32-1),EDATE(C136,1),"")</f>
        <v/>
      </c>
      <c r="D137" s="74">
        <f t="shared" si="21"/>
        <v>1</v>
      </c>
      <c r="E137" s="74" t="str">
        <f t="shared" si="22"/>
        <v/>
      </c>
      <c r="F137" s="13" t="str">
        <f>IF(D137=0,F136*Variables!$B$7,"")</f>
        <v/>
      </c>
      <c r="G137" s="13" t="str">
        <f>IF(D137=0,G136*Variables!$B$7,"")</f>
        <v/>
      </c>
      <c r="H137" s="13" t="str">
        <f>IF(D137=0,H136*Variables!$B$7,"")</f>
        <v/>
      </c>
      <c r="I137" s="14" t="str">
        <f>IFERROR((F137*Variables!$B$8),"")</f>
        <v/>
      </c>
      <c r="J137" s="14" t="str">
        <f>IFERROR((G137*Variables!$B$9),"")</f>
        <v/>
      </c>
      <c r="K137" s="14" t="str">
        <f>IFERROR((H137*Variables!$B$10),"")</f>
        <v/>
      </c>
      <c r="L137" s="14">
        <f t="shared" si="23"/>
        <v>0</v>
      </c>
      <c r="M137" s="75"/>
      <c r="N137" s="4"/>
      <c r="O137" s="60" t="str">
        <f t="shared" si="24"/>
        <v/>
      </c>
      <c r="P137" s="60" t="str">
        <f t="shared" si="25"/>
        <v/>
      </c>
      <c r="Q137" s="60" t="str">
        <f t="shared" si="35"/>
        <v/>
      </c>
      <c r="R137" s="61"/>
      <c r="S137" s="75"/>
      <c r="T137" s="4"/>
      <c r="U137" s="78">
        <f>IFERROR(U136+Variables!$B$15,"")</f>
        <v>1.2700000000000009</v>
      </c>
      <c r="V137" s="60" t="str">
        <f t="shared" si="36"/>
        <v/>
      </c>
      <c r="W137" s="60" t="str">
        <f t="shared" si="37"/>
        <v/>
      </c>
      <c r="X137" s="60" t="str">
        <f t="shared" si="30"/>
        <v/>
      </c>
      <c r="Y137" s="61">
        <f t="shared" si="31"/>
        <v>0</v>
      </c>
      <c r="Z137" s="75"/>
      <c r="AA137" s="4"/>
      <c r="AB137" s="60"/>
      <c r="AC137" s="60"/>
      <c r="AD137" s="60"/>
      <c r="AE137" s="60"/>
      <c r="AF137" s="61"/>
      <c r="AG137" s="75"/>
      <c r="AH137" s="4"/>
      <c r="AI137" s="60"/>
      <c r="AJ137" s="60"/>
      <c r="AK137" s="60"/>
      <c r="AL137" s="60"/>
      <c r="AM137" s="60"/>
      <c r="AN137" s="60"/>
      <c r="AO137" s="65"/>
      <c r="AP137" s="75"/>
    </row>
    <row r="138" spans="2:42" ht="15" customHeight="1" x14ac:dyDescent="0.2">
      <c r="B138" s="74"/>
      <c r="C138" s="53" t="str">
        <f>IF(C137&lt;EDATE(Variables!B$31,Variables!B$32-1),EDATE(C137,1),"")</f>
        <v/>
      </c>
      <c r="D138" s="74">
        <f t="shared" si="21"/>
        <v>1</v>
      </c>
      <c r="E138" s="74" t="str">
        <f t="shared" si="22"/>
        <v/>
      </c>
      <c r="F138" s="13" t="str">
        <f>IF(D138=0,F137*Variables!$B$7,"")</f>
        <v/>
      </c>
      <c r="G138" s="13" t="str">
        <f>IF(D138=0,G137*Variables!$B$7,"")</f>
        <v/>
      </c>
      <c r="H138" s="13" t="str">
        <f>IF(D138=0,H137*Variables!$B$7,"")</f>
        <v/>
      </c>
      <c r="I138" s="14" t="str">
        <f>IFERROR((F138*Variables!$B$8),"")</f>
        <v/>
      </c>
      <c r="J138" s="14" t="str">
        <f>IFERROR((G138*Variables!$B$9),"")</f>
        <v/>
      </c>
      <c r="K138" s="14" t="str">
        <f>IFERROR((H138*Variables!$B$10),"")</f>
        <v/>
      </c>
      <c r="L138" s="14">
        <f t="shared" si="23"/>
        <v>0</v>
      </c>
      <c r="M138" s="75"/>
      <c r="N138" s="4"/>
      <c r="O138" s="60" t="str">
        <f t="shared" si="24"/>
        <v/>
      </c>
      <c r="P138" s="60" t="str">
        <f t="shared" si="25"/>
        <v/>
      </c>
      <c r="Q138" s="60" t="str">
        <f t="shared" si="35"/>
        <v/>
      </c>
      <c r="R138" s="61"/>
      <c r="S138" s="75"/>
      <c r="T138" s="4"/>
      <c r="U138" s="78">
        <f>IFERROR(U137+Variables!$B$15,"")</f>
        <v>1.2800000000000009</v>
      </c>
      <c r="V138" s="60" t="str">
        <f t="shared" si="36"/>
        <v/>
      </c>
      <c r="W138" s="60" t="str">
        <f t="shared" si="37"/>
        <v/>
      </c>
      <c r="X138" s="60" t="str">
        <f t="shared" si="30"/>
        <v/>
      </c>
      <c r="Y138" s="61">
        <f t="shared" si="31"/>
        <v>0</v>
      </c>
      <c r="Z138" s="75"/>
      <c r="AA138" s="4"/>
      <c r="AB138" s="60"/>
      <c r="AC138" s="60"/>
      <c r="AD138" s="60"/>
      <c r="AE138" s="60"/>
      <c r="AF138" s="61"/>
      <c r="AG138" s="75"/>
      <c r="AH138" s="4"/>
      <c r="AI138" s="60"/>
      <c r="AJ138" s="60"/>
      <c r="AK138" s="60"/>
      <c r="AL138" s="60"/>
      <c r="AM138" s="60"/>
      <c r="AN138" s="60"/>
      <c r="AO138" s="65"/>
      <c r="AP138" s="75"/>
    </row>
    <row r="139" spans="2:42" ht="15" customHeight="1" x14ac:dyDescent="0.2">
      <c r="B139" s="74"/>
      <c r="C139" s="53" t="str">
        <f>IF(C138&lt;EDATE(Variables!B$31,Variables!B$32-1),EDATE(C138,1),"")</f>
        <v/>
      </c>
      <c r="D139" s="74">
        <f t="shared" si="21"/>
        <v>1</v>
      </c>
      <c r="E139" s="74" t="str">
        <f t="shared" si="22"/>
        <v/>
      </c>
      <c r="F139" s="13" t="str">
        <f>IF(D139=0,F138*Variables!$B$7,"")</f>
        <v/>
      </c>
      <c r="G139" s="13" t="str">
        <f>IF(D139=0,G138*Variables!$B$7,"")</f>
        <v/>
      </c>
      <c r="H139" s="13" t="str">
        <f>IF(D139=0,H138*Variables!$B$7,"")</f>
        <v/>
      </c>
      <c r="I139" s="14" t="str">
        <f>IFERROR((F139*Variables!$B$8),"")</f>
        <v/>
      </c>
      <c r="J139" s="14" t="str">
        <f>IFERROR((G139*Variables!$B$9),"")</f>
        <v/>
      </c>
      <c r="K139" s="14" t="str">
        <f>IFERROR((H139*Variables!$B$10),"")</f>
        <v/>
      </c>
      <c r="L139" s="14">
        <f t="shared" si="23"/>
        <v>0</v>
      </c>
      <c r="M139" s="75"/>
      <c r="N139" s="4"/>
      <c r="O139" s="60" t="str">
        <f t="shared" si="24"/>
        <v/>
      </c>
      <c r="P139" s="60" t="str">
        <f t="shared" si="25"/>
        <v/>
      </c>
      <c r="Q139" s="60" t="str">
        <f t="shared" si="35"/>
        <v/>
      </c>
      <c r="R139" s="61"/>
      <c r="S139" s="75"/>
      <c r="T139" s="4"/>
      <c r="U139" s="78">
        <f>IFERROR(U138+Variables!$B$15,"")</f>
        <v>1.2900000000000009</v>
      </c>
      <c r="V139" s="60" t="str">
        <f t="shared" si="36"/>
        <v/>
      </c>
      <c r="W139" s="60" t="str">
        <f t="shared" si="37"/>
        <v/>
      </c>
      <c r="X139" s="60" t="str">
        <f t="shared" si="30"/>
        <v/>
      </c>
      <c r="Y139" s="61">
        <f t="shared" si="31"/>
        <v>0</v>
      </c>
      <c r="Z139" s="75"/>
      <c r="AA139" s="4"/>
      <c r="AB139" s="60"/>
      <c r="AC139" s="60"/>
      <c r="AD139" s="60"/>
      <c r="AE139" s="60"/>
      <c r="AF139" s="61"/>
      <c r="AG139" s="75"/>
      <c r="AH139" s="4"/>
      <c r="AI139" s="60"/>
      <c r="AJ139" s="60"/>
      <c r="AK139" s="60"/>
      <c r="AL139" s="60"/>
      <c r="AM139" s="60"/>
      <c r="AN139" s="60"/>
      <c r="AO139" s="65"/>
      <c r="AP139" s="75"/>
    </row>
    <row r="140" spans="2:42" ht="15" customHeight="1" x14ac:dyDescent="0.2">
      <c r="B140" s="74"/>
      <c r="C140" s="53" t="str">
        <f>IF(C139&lt;EDATE(Variables!B$31,Variables!B$32-1),EDATE(C139,1),"")</f>
        <v/>
      </c>
      <c r="D140" s="74">
        <f t="shared" si="21"/>
        <v>1</v>
      </c>
      <c r="E140" s="74" t="str">
        <f t="shared" si="22"/>
        <v/>
      </c>
      <c r="F140" s="13" t="str">
        <f>IF(D140=0,F139*Variables!$B$7,"")</f>
        <v/>
      </c>
      <c r="G140" s="13" t="str">
        <f>IF(D140=0,G139*Variables!$B$7,"")</f>
        <v/>
      </c>
      <c r="H140" s="13" t="str">
        <f>IF(D140=0,H139*Variables!$B$7,"")</f>
        <v/>
      </c>
      <c r="I140" s="14" t="str">
        <f>IFERROR((F140*Variables!$B$8),"")</f>
        <v/>
      </c>
      <c r="J140" s="14" t="str">
        <f>IFERROR((G140*Variables!$B$9),"")</f>
        <v/>
      </c>
      <c r="K140" s="14" t="str">
        <f>IFERROR((H140*Variables!$B$10),"")</f>
        <v/>
      </c>
      <c r="L140" s="14">
        <f t="shared" si="23"/>
        <v>0</v>
      </c>
      <c r="M140" s="75"/>
      <c r="N140" s="4"/>
      <c r="O140" s="60" t="str">
        <f t="shared" si="24"/>
        <v/>
      </c>
      <c r="P140" s="60" t="str">
        <f t="shared" si="25"/>
        <v/>
      </c>
      <c r="Q140" s="60" t="str">
        <f t="shared" si="35"/>
        <v/>
      </c>
      <c r="R140" s="61"/>
      <c r="S140" s="75"/>
      <c r="T140" s="4"/>
      <c r="U140" s="78">
        <f>IFERROR(U139+Variables!$B$15,"")</f>
        <v>1.3000000000000009</v>
      </c>
      <c r="V140" s="60" t="str">
        <f t="shared" si="36"/>
        <v/>
      </c>
      <c r="W140" s="60" t="str">
        <f t="shared" si="37"/>
        <v/>
      </c>
      <c r="X140" s="60" t="str">
        <f t="shared" si="30"/>
        <v/>
      </c>
      <c r="Y140" s="61">
        <f t="shared" si="31"/>
        <v>0</v>
      </c>
      <c r="Z140" s="75"/>
      <c r="AA140" s="4"/>
      <c r="AB140" s="60"/>
      <c r="AC140" s="60"/>
      <c r="AD140" s="60"/>
      <c r="AE140" s="60"/>
      <c r="AF140" s="61"/>
      <c r="AG140" s="75"/>
      <c r="AH140" s="4"/>
      <c r="AI140" s="60"/>
      <c r="AJ140" s="60"/>
      <c r="AK140" s="60"/>
      <c r="AL140" s="60"/>
      <c r="AM140" s="60"/>
      <c r="AN140" s="60"/>
      <c r="AO140" s="65"/>
      <c r="AP140" s="75"/>
    </row>
    <row r="141" spans="2:42" ht="15" customHeight="1" x14ac:dyDescent="0.2">
      <c r="B141" s="74"/>
      <c r="C141" s="53" t="str">
        <f>IF(C140&lt;EDATE(Variables!B$31,Variables!B$32-1),EDATE(C140,1),"")</f>
        <v/>
      </c>
      <c r="D141" s="74">
        <f t="shared" si="21"/>
        <v>1</v>
      </c>
      <c r="E141" s="74" t="str">
        <f t="shared" si="22"/>
        <v/>
      </c>
      <c r="F141" s="13" t="str">
        <f>IF(D141=0,F140*Variables!$B$7,"")</f>
        <v/>
      </c>
      <c r="G141" s="13" t="str">
        <f>IF(D141=0,G140*Variables!$B$7,"")</f>
        <v/>
      </c>
      <c r="H141" s="13" t="str">
        <f>IF(D141=0,H140*Variables!$B$7,"")</f>
        <v/>
      </c>
      <c r="I141" s="14" t="str">
        <f>IFERROR((F141*Variables!$B$8),"")</f>
        <v/>
      </c>
      <c r="J141" s="14" t="str">
        <f>IFERROR((G141*Variables!$B$9),"")</f>
        <v/>
      </c>
      <c r="K141" s="14" t="str">
        <f>IFERROR((H141*Variables!$B$10),"")</f>
        <v/>
      </c>
      <c r="L141" s="14">
        <f t="shared" si="23"/>
        <v>0</v>
      </c>
      <c r="M141" s="75"/>
      <c r="N141" s="4"/>
      <c r="O141" s="60" t="str">
        <f t="shared" si="24"/>
        <v/>
      </c>
      <c r="P141" s="60" t="str">
        <f t="shared" si="25"/>
        <v/>
      </c>
      <c r="Q141" s="60" t="str">
        <f t="shared" si="35"/>
        <v/>
      </c>
      <c r="R141" s="61"/>
      <c r="S141" s="75"/>
      <c r="T141" s="4"/>
      <c r="U141" s="78">
        <f>IFERROR(U140+Variables!$B$15,"")</f>
        <v>1.3100000000000009</v>
      </c>
      <c r="V141" s="60" t="str">
        <f t="shared" si="36"/>
        <v/>
      </c>
      <c r="W141" s="60" t="str">
        <f t="shared" si="37"/>
        <v/>
      </c>
      <c r="X141" s="60" t="str">
        <f t="shared" si="30"/>
        <v/>
      </c>
      <c r="Y141" s="61">
        <f t="shared" si="31"/>
        <v>0</v>
      </c>
      <c r="Z141" s="75"/>
      <c r="AA141" s="4"/>
      <c r="AB141" s="60"/>
      <c r="AC141" s="60"/>
      <c r="AD141" s="60"/>
      <c r="AE141" s="60"/>
      <c r="AF141" s="61"/>
      <c r="AG141" s="75"/>
      <c r="AH141" s="4"/>
      <c r="AI141" s="60"/>
      <c r="AJ141" s="60"/>
      <c r="AK141" s="60"/>
      <c r="AL141" s="60"/>
      <c r="AM141" s="60"/>
      <c r="AN141" s="60"/>
      <c r="AO141" s="65"/>
      <c r="AP141" s="75"/>
    </row>
    <row r="142" spans="2:42" ht="15" customHeight="1" x14ac:dyDescent="0.2">
      <c r="B142" s="74"/>
      <c r="C142" s="53" t="str">
        <f>IF(C141&lt;EDATE(Variables!B$31,Variables!B$32-1),EDATE(C141,1),"")</f>
        <v/>
      </c>
      <c r="D142" s="74">
        <f t="shared" si="21"/>
        <v>1</v>
      </c>
      <c r="E142" s="74" t="str">
        <f t="shared" si="22"/>
        <v/>
      </c>
      <c r="F142" s="13" t="str">
        <f>IF(D142=0,F141*Variables!$B$7,"")</f>
        <v/>
      </c>
      <c r="G142" s="13" t="str">
        <f>IF(D142=0,G141*Variables!$B$7,"")</f>
        <v/>
      </c>
      <c r="H142" s="13" t="str">
        <f>IF(D142=0,H141*Variables!$B$7,"")</f>
        <v/>
      </c>
      <c r="I142" s="14" t="str">
        <f>IFERROR((F142*Variables!$B$8),"")</f>
        <v/>
      </c>
      <c r="J142" s="14" t="str">
        <f>IFERROR((G142*Variables!$B$9),"")</f>
        <v/>
      </c>
      <c r="K142" s="14" t="str">
        <f>IFERROR((H142*Variables!$B$10),"")</f>
        <v/>
      </c>
      <c r="L142" s="14">
        <f t="shared" si="23"/>
        <v>0</v>
      </c>
      <c r="M142" s="75"/>
      <c r="N142" s="4"/>
      <c r="O142" s="60" t="str">
        <f t="shared" si="24"/>
        <v/>
      </c>
      <c r="P142" s="60" t="str">
        <f t="shared" si="25"/>
        <v/>
      </c>
      <c r="Q142" s="60" t="str">
        <f t="shared" si="35"/>
        <v/>
      </c>
      <c r="R142" s="61"/>
      <c r="S142" s="75"/>
      <c r="T142" s="4"/>
      <c r="U142" s="78">
        <f>IFERROR(U141+Variables!$B$15,"")</f>
        <v>1.320000000000001</v>
      </c>
      <c r="V142" s="60" t="str">
        <f t="shared" si="36"/>
        <v/>
      </c>
      <c r="W142" s="60" t="str">
        <f t="shared" si="37"/>
        <v/>
      </c>
      <c r="X142" s="60" t="str">
        <f t="shared" si="30"/>
        <v/>
      </c>
      <c r="Y142" s="61">
        <f t="shared" si="31"/>
        <v>0</v>
      </c>
      <c r="Z142" s="75"/>
      <c r="AA142" s="4"/>
      <c r="AB142" s="60"/>
      <c r="AC142" s="60"/>
      <c r="AD142" s="60"/>
      <c r="AE142" s="60"/>
      <c r="AF142" s="61"/>
      <c r="AG142" s="75"/>
      <c r="AH142" s="4"/>
      <c r="AI142" s="60"/>
      <c r="AJ142" s="60"/>
      <c r="AK142" s="60"/>
      <c r="AL142" s="60"/>
      <c r="AM142" s="60"/>
      <c r="AN142" s="60"/>
      <c r="AO142" s="65"/>
      <c r="AP142" s="75"/>
    </row>
    <row r="143" spans="2:42" ht="15" customHeight="1" x14ac:dyDescent="0.2">
      <c r="B143" s="74"/>
      <c r="C143" s="53" t="str">
        <f>IF(C142&lt;EDATE(Variables!B$31,Variables!B$32-1),EDATE(C142,1),"")</f>
        <v/>
      </c>
      <c r="D143" s="74">
        <f t="shared" ref="D143:D206" si="38">IFERROR(IF(ISNUMBER(E143),0,1),"")</f>
        <v>1</v>
      </c>
      <c r="E143" s="74" t="str">
        <f t="shared" ref="E143:E206" si="39">IFERROR(YEAR(C143),"")</f>
        <v/>
      </c>
      <c r="F143" s="13" t="str">
        <f>IF(D143=0,F142*Variables!$B$7,"")</f>
        <v/>
      </c>
      <c r="G143" s="13" t="str">
        <f>IF(D143=0,G142*Variables!$B$7,"")</f>
        <v/>
      </c>
      <c r="H143" s="13" t="str">
        <f>IF(D143=0,H142*Variables!$B$7,"")</f>
        <v/>
      </c>
      <c r="I143" s="14" t="str">
        <f>IFERROR((F143*Variables!$B$8),"")</f>
        <v/>
      </c>
      <c r="J143" s="14" t="str">
        <f>IFERROR((G143*Variables!$B$9),"")</f>
        <v/>
      </c>
      <c r="K143" s="14" t="str">
        <f>IFERROR((H143*Variables!$B$10),"")</f>
        <v/>
      </c>
      <c r="L143" s="14">
        <f t="shared" ref="L143:L206" si="40">IFERROR(SUM(I143:K143),"")</f>
        <v>0</v>
      </c>
      <c r="M143" s="75"/>
      <c r="N143" s="4"/>
      <c r="O143" s="60" t="str">
        <f t="shared" ref="O143:O206" si="41">IFERROR(I143/1000*$O$14,"")</f>
        <v/>
      </c>
      <c r="P143" s="60" t="str">
        <f t="shared" ref="P143:P206" si="42">IFERROR(J143/1000*$P$14,"")</f>
        <v/>
      </c>
      <c r="Q143" s="60" t="str">
        <f t="shared" ref="Q143:Q174" si="43">IFERROR(K143/1000*$Q$14,"")</f>
        <v/>
      </c>
      <c r="R143" s="61"/>
      <c r="S143" s="75"/>
      <c r="T143" s="4"/>
      <c r="U143" s="78">
        <f>IFERROR(U142+Variables!$B$15,"")</f>
        <v>1.330000000000001</v>
      </c>
      <c r="V143" s="60" t="str">
        <f t="shared" ref="V143:V174" si="44">IFERROR(O143*U143,"")</f>
        <v/>
      </c>
      <c r="W143" s="60" t="str">
        <f t="shared" ref="W143:W150" si="45">IFERROR(P143*U143,"")</f>
        <v/>
      </c>
      <c r="X143" s="60" t="str">
        <f t="shared" ref="X143:X206" si="46">IFERROR(Q143*U143,"")</f>
        <v/>
      </c>
      <c r="Y143" s="61">
        <f t="shared" ref="Y143:Y206" si="47">SUM(V143:X143)</f>
        <v>0</v>
      </c>
      <c r="Z143" s="75"/>
      <c r="AA143" s="4"/>
      <c r="AB143" s="60"/>
      <c r="AC143" s="60"/>
      <c r="AD143" s="60"/>
      <c r="AE143" s="60"/>
      <c r="AF143" s="61"/>
      <c r="AG143" s="75"/>
      <c r="AH143" s="4"/>
      <c r="AI143" s="60"/>
      <c r="AJ143" s="60"/>
      <c r="AK143" s="60"/>
      <c r="AL143" s="60"/>
      <c r="AM143" s="60"/>
      <c r="AN143" s="60"/>
      <c r="AO143" s="65"/>
      <c r="AP143" s="75"/>
    </row>
    <row r="144" spans="2:42" ht="15" customHeight="1" x14ac:dyDescent="0.2">
      <c r="B144" s="74"/>
      <c r="C144" s="53" t="str">
        <f>IF(C143&lt;EDATE(Variables!B$31,Variables!B$32-1),EDATE(C143,1),"")</f>
        <v/>
      </c>
      <c r="D144" s="74">
        <f t="shared" si="38"/>
        <v>1</v>
      </c>
      <c r="E144" s="74" t="str">
        <f t="shared" si="39"/>
        <v/>
      </c>
      <c r="F144" s="13" t="str">
        <f>IF(D144=0,F143*Variables!$B$7,"")</f>
        <v/>
      </c>
      <c r="G144" s="13" t="str">
        <f>IF(D144=0,G143*Variables!$B$7,"")</f>
        <v/>
      </c>
      <c r="H144" s="13" t="str">
        <f>IF(D144=0,H143*Variables!$B$7,"")</f>
        <v/>
      </c>
      <c r="I144" s="14" t="str">
        <f>IFERROR((F144*Variables!$B$8),"")</f>
        <v/>
      </c>
      <c r="J144" s="14" t="str">
        <f>IFERROR((G144*Variables!$B$9),"")</f>
        <v/>
      </c>
      <c r="K144" s="14" t="str">
        <f>IFERROR((H144*Variables!$B$10),"")</f>
        <v/>
      </c>
      <c r="L144" s="14">
        <f t="shared" si="40"/>
        <v>0</v>
      </c>
      <c r="M144" s="75"/>
      <c r="N144" s="4"/>
      <c r="O144" s="60" t="str">
        <f t="shared" si="41"/>
        <v/>
      </c>
      <c r="P144" s="60" t="str">
        <f t="shared" si="42"/>
        <v/>
      </c>
      <c r="Q144" s="60" t="str">
        <f t="shared" si="43"/>
        <v/>
      </c>
      <c r="R144" s="61"/>
      <c r="S144" s="75"/>
      <c r="T144" s="4"/>
      <c r="U144" s="78">
        <f>IFERROR(U143+Variables!$B$15,"")</f>
        <v>1.340000000000001</v>
      </c>
      <c r="V144" s="60" t="str">
        <f t="shared" si="44"/>
        <v/>
      </c>
      <c r="W144" s="60" t="str">
        <f t="shared" si="45"/>
        <v/>
      </c>
      <c r="X144" s="60" t="str">
        <f t="shared" si="46"/>
        <v/>
      </c>
      <c r="Y144" s="61">
        <f t="shared" si="47"/>
        <v>0</v>
      </c>
      <c r="Z144" s="75"/>
      <c r="AA144" s="4"/>
      <c r="AB144" s="60"/>
      <c r="AC144" s="60"/>
      <c r="AD144" s="60"/>
      <c r="AE144" s="60"/>
      <c r="AF144" s="61"/>
      <c r="AG144" s="75"/>
      <c r="AH144" s="4"/>
      <c r="AI144" s="60"/>
      <c r="AJ144" s="60"/>
      <c r="AK144" s="60"/>
      <c r="AL144" s="60"/>
      <c r="AM144" s="60"/>
      <c r="AN144" s="60"/>
      <c r="AO144" s="65"/>
      <c r="AP144" s="75"/>
    </row>
    <row r="145" spans="2:42" ht="15" customHeight="1" x14ac:dyDescent="0.2">
      <c r="B145" s="74"/>
      <c r="C145" s="53" t="str">
        <f>IF(C144&lt;EDATE(Variables!B$31,Variables!B$32-1),EDATE(C144,1),"")</f>
        <v/>
      </c>
      <c r="D145" s="74">
        <f t="shared" si="38"/>
        <v>1</v>
      </c>
      <c r="E145" s="74" t="str">
        <f t="shared" si="39"/>
        <v/>
      </c>
      <c r="F145" s="13" t="str">
        <f>IF(D145=0,F144*Variables!$B$7,"")</f>
        <v/>
      </c>
      <c r="G145" s="13" t="str">
        <f>IF(D145=0,G144*Variables!$B$7,"")</f>
        <v/>
      </c>
      <c r="H145" s="13" t="str">
        <f>IF(D145=0,H144*Variables!$B$7,"")</f>
        <v/>
      </c>
      <c r="I145" s="14" t="str">
        <f>IFERROR((F145*Variables!$B$8),"")</f>
        <v/>
      </c>
      <c r="J145" s="14" t="str">
        <f>IFERROR((G145*Variables!$B$9),"")</f>
        <v/>
      </c>
      <c r="K145" s="14" t="str">
        <f>IFERROR((H145*Variables!$B$10),"")</f>
        <v/>
      </c>
      <c r="L145" s="14">
        <f t="shared" si="40"/>
        <v>0</v>
      </c>
      <c r="M145" s="75"/>
      <c r="N145" s="4"/>
      <c r="O145" s="60" t="str">
        <f t="shared" si="41"/>
        <v/>
      </c>
      <c r="P145" s="60" t="str">
        <f t="shared" si="42"/>
        <v/>
      </c>
      <c r="Q145" s="60" t="str">
        <f t="shared" si="43"/>
        <v/>
      </c>
      <c r="R145" s="61"/>
      <c r="S145" s="75"/>
      <c r="T145" s="4"/>
      <c r="U145" s="78">
        <f>IFERROR(U144+Variables!$B$15,"")</f>
        <v>1.350000000000001</v>
      </c>
      <c r="V145" s="60" t="str">
        <f t="shared" si="44"/>
        <v/>
      </c>
      <c r="W145" s="60" t="str">
        <f t="shared" si="45"/>
        <v/>
      </c>
      <c r="X145" s="60" t="str">
        <f t="shared" si="46"/>
        <v/>
      </c>
      <c r="Y145" s="61">
        <f t="shared" si="47"/>
        <v>0</v>
      </c>
      <c r="Z145" s="75"/>
      <c r="AA145" s="4"/>
      <c r="AB145" s="60"/>
      <c r="AC145" s="60"/>
      <c r="AD145" s="60"/>
      <c r="AE145" s="60"/>
      <c r="AF145" s="61"/>
      <c r="AG145" s="75"/>
      <c r="AH145" s="4"/>
      <c r="AI145" s="60"/>
      <c r="AJ145" s="60"/>
      <c r="AK145" s="60"/>
      <c r="AL145" s="60"/>
      <c r="AM145" s="60"/>
      <c r="AN145" s="60"/>
      <c r="AO145" s="65"/>
      <c r="AP145" s="75"/>
    </row>
    <row r="146" spans="2:42" ht="15" customHeight="1" x14ac:dyDescent="0.2">
      <c r="B146" s="74"/>
      <c r="C146" s="53" t="str">
        <f>IF(C145&lt;EDATE(Variables!B$31,Variables!B$32-1),EDATE(C145,1),"")</f>
        <v/>
      </c>
      <c r="D146" s="74">
        <f t="shared" si="38"/>
        <v>1</v>
      </c>
      <c r="E146" s="74" t="str">
        <f t="shared" si="39"/>
        <v/>
      </c>
      <c r="F146" s="13" t="str">
        <f>IF(D146=0,F145*Variables!$B$7,"")</f>
        <v/>
      </c>
      <c r="G146" s="13" t="str">
        <f>IF(D146=0,G145*Variables!$B$7,"")</f>
        <v/>
      </c>
      <c r="H146" s="13" t="str">
        <f>IF(D146=0,H145*Variables!$B$7,"")</f>
        <v/>
      </c>
      <c r="I146" s="14" t="str">
        <f>IFERROR((F146*Variables!$B$8),"")</f>
        <v/>
      </c>
      <c r="J146" s="14" t="str">
        <f>IFERROR((G146*Variables!$B$9),"")</f>
        <v/>
      </c>
      <c r="K146" s="14" t="str">
        <f>IFERROR((H146*Variables!$B$10),"")</f>
        <v/>
      </c>
      <c r="L146" s="14">
        <f t="shared" si="40"/>
        <v>0</v>
      </c>
      <c r="M146" s="75"/>
      <c r="N146" s="4"/>
      <c r="O146" s="60" t="str">
        <f t="shared" si="41"/>
        <v/>
      </c>
      <c r="P146" s="60" t="str">
        <f t="shared" si="42"/>
        <v/>
      </c>
      <c r="Q146" s="60" t="str">
        <f t="shared" si="43"/>
        <v/>
      </c>
      <c r="R146" s="61"/>
      <c r="S146" s="75"/>
      <c r="T146" s="4"/>
      <c r="U146" s="78">
        <f>IFERROR(U145+Variables!$B$15,"")</f>
        <v>1.360000000000001</v>
      </c>
      <c r="V146" s="60" t="str">
        <f t="shared" si="44"/>
        <v/>
      </c>
      <c r="W146" s="60" t="str">
        <f t="shared" si="45"/>
        <v/>
      </c>
      <c r="X146" s="60" t="str">
        <f t="shared" si="46"/>
        <v/>
      </c>
      <c r="Y146" s="61">
        <f t="shared" si="47"/>
        <v>0</v>
      </c>
      <c r="Z146" s="75"/>
      <c r="AA146" s="4"/>
      <c r="AB146" s="60"/>
      <c r="AC146" s="60"/>
      <c r="AD146" s="60"/>
      <c r="AE146" s="60"/>
      <c r="AF146" s="61"/>
      <c r="AG146" s="75"/>
      <c r="AH146" s="4"/>
      <c r="AI146" s="60"/>
      <c r="AJ146" s="60"/>
      <c r="AK146" s="60"/>
      <c r="AL146" s="60"/>
      <c r="AM146" s="60"/>
      <c r="AN146" s="60"/>
      <c r="AO146" s="65"/>
      <c r="AP146" s="75"/>
    </row>
    <row r="147" spans="2:42" ht="15" customHeight="1" x14ac:dyDescent="0.2">
      <c r="B147" s="74"/>
      <c r="C147" s="53" t="str">
        <f>IF(C146&lt;EDATE(Variables!B$31,Variables!B$32-1),EDATE(C146,1),"")</f>
        <v/>
      </c>
      <c r="D147" s="74">
        <f t="shared" si="38"/>
        <v>1</v>
      </c>
      <c r="E147" s="74" t="str">
        <f t="shared" si="39"/>
        <v/>
      </c>
      <c r="F147" s="13" t="str">
        <f>IF(D147=0,F146*Variables!$B$7,"")</f>
        <v/>
      </c>
      <c r="G147" s="13" t="str">
        <f>IF(D147=0,G146*Variables!$B$7,"")</f>
        <v/>
      </c>
      <c r="H147" s="13" t="str">
        <f>IF(D147=0,H146*Variables!$B$7,"")</f>
        <v/>
      </c>
      <c r="I147" s="14" t="str">
        <f>IFERROR((F147*Variables!$B$8),"")</f>
        <v/>
      </c>
      <c r="J147" s="14"/>
      <c r="K147" s="14" t="str">
        <f>IFERROR((H147*Variables!$B$10),"")</f>
        <v/>
      </c>
      <c r="L147" s="14">
        <f t="shared" si="40"/>
        <v>0</v>
      </c>
      <c r="M147" s="75"/>
      <c r="N147" s="4"/>
      <c r="O147" s="60" t="str">
        <f t="shared" si="41"/>
        <v/>
      </c>
      <c r="P147" s="60">
        <f t="shared" si="42"/>
        <v>0</v>
      </c>
      <c r="Q147" s="60" t="str">
        <f t="shared" si="43"/>
        <v/>
      </c>
      <c r="R147" s="61"/>
      <c r="S147" s="75"/>
      <c r="T147" s="4"/>
      <c r="U147" s="78">
        <f>IFERROR(U146+Variables!$B$15,"")</f>
        <v>1.370000000000001</v>
      </c>
      <c r="V147" s="60" t="str">
        <f t="shared" si="44"/>
        <v/>
      </c>
      <c r="W147" s="60">
        <f t="shared" si="45"/>
        <v>0</v>
      </c>
      <c r="X147" s="60" t="str">
        <f t="shared" si="46"/>
        <v/>
      </c>
      <c r="Y147" s="61">
        <f t="shared" si="47"/>
        <v>0</v>
      </c>
      <c r="Z147" s="75"/>
      <c r="AA147" s="4"/>
      <c r="AB147" s="60"/>
      <c r="AC147" s="60"/>
      <c r="AD147" s="60"/>
      <c r="AE147" s="60"/>
      <c r="AF147" s="61"/>
      <c r="AG147" s="75"/>
      <c r="AH147" s="4"/>
      <c r="AI147" s="60"/>
      <c r="AJ147" s="60"/>
      <c r="AK147" s="60"/>
      <c r="AL147" s="60"/>
      <c r="AM147" s="60"/>
      <c r="AN147" s="60"/>
      <c r="AO147" s="65"/>
      <c r="AP147" s="75"/>
    </row>
    <row r="148" spans="2:42" ht="15" customHeight="1" x14ac:dyDescent="0.2">
      <c r="B148" s="74"/>
      <c r="C148" s="53" t="str">
        <f>IF(C147&lt;EDATE(Variables!B$31,Variables!B$32-1),EDATE(C147,1),"")</f>
        <v/>
      </c>
      <c r="D148" s="74">
        <f t="shared" si="38"/>
        <v>1</v>
      </c>
      <c r="E148" s="74" t="str">
        <f t="shared" si="39"/>
        <v/>
      </c>
      <c r="F148" s="13" t="str">
        <f>IF(D148=0,F147*Variables!$B$7,"")</f>
        <v/>
      </c>
      <c r="G148" s="13" t="str">
        <f>IF(D148=0,G147*Variables!$B$7,"")</f>
        <v/>
      </c>
      <c r="H148" s="13" t="str">
        <f>IF(D148=0,H147*Variables!$B$7,"")</f>
        <v/>
      </c>
      <c r="I148" s="14" t="str">
        <f>IFERROR((F148*Variables!$B$8),"")</f>
        <v/>
      </c>
      <c r="J148" s="14"/>
      <c r="K148" s="14" t="str">
        <f>IFERROR((H148*Variables!$B$10),"")</f>
        <v/>
      </c>
      <c r="L148" s="14">
        <f t="shared" si="40"/>
        <v>0</v>
      </c>
      <c r="M148" s="75"/>
      <c r="N148" s="4"/>
      <c r="O148" s="60" t="str">
        <f t="shared" si="41"/>
        <v/>
      </c>
      <c r="P148" s="60">
        <f t="shared" si="42"/>
        <v>0</v>
      </c>
      <c r="Q148" s="60" t="str">
        <f t="shared" si="43"/>
        <v/>
      </c>
      <c r="R148" s="61"/>
      <c r="S148" s="75"/>
      <c r="T148" s="4"/>
      <c r="U148" s="78">
        <f>IFERROR(U147+Variables!$B$15,"")</f>
        <v>1.380000000000001</v>
      </c>
      <c r="V148" s="60" t="str">
        <f t="shared" si="44"/>
        <v/>
      </c>
      <c r="W148" s="60">
        <f t="shared" si="45"/>
        <v>0</v>
      </c>
      <c r="X148" s="60" t="str">
        <f t="shared" si="46"/>
        <v/>
      </c>
      <c r="Y148" s="61">
        <f t="shared" si="47"/>
        <v>0</v>
      </c>
      <c r="Z148" s="75"/>
      <c r="AA148" s="4"/>
      <c r="AB148" s="60"/>
      <c r="AC148" s="60"/>
      <c r="AD148" s="60"/>
      <c r="AE148" s="60"/>
      <c r="AF148" s="61"/>
      <c r="AG148" s="75"/>
      <c r="AH148" s="4"/>
      <c r="AI148" s="60"/>
      <c r="AJ148" s="60"/>
      <c r="AK148" s="60"/>
      <c r="AL148" s="60"/>
      <c r="AM148" s="60"/>
      <c r="AN148" s="60"/>
      <c r="AO148" s="65"/>
      <c r="AP148" s="75"/>
    </row>
    <row r="149" spans="2:42" ht="15" customHeight="1" x14ac:dyDescent="0.2">
      <c r="B149" s="74"/>
      <c r="C149" s="53" t="str">
        <f>IF(C148&lt;EDATE(Variables!B$31,Variables!B$32-1),EDATE(C148,1),"")</f>
        <v/>
      </c>
      <c r="D149" s="74">
        <f t="shared" si="38"/>
        <v>1</v>
      </c>
      <c r="E149" s="74" t="str">
        <f t="shared" si="39"/>
        <v/>
      </c>
      <c r="F149" s="13" t="str">
        <f>IF(D149=0,F148*Variables!$B$7,"")</f>
        <v/>
      </c>
      <c r="G149" s="13" t="str">
        <f>IF(D149=0,G148*Variables!$B$7,"")</f>
        <v/>
      </c>
      <c r="H149" s="13" t="str">
        <f>IF(D149=0,H148*Variables!$B$7,"")</f>
        <v/>
      </c>
      <c r="I149" s="14" t="str">
        <f>IFERROR((F149*Variables!$B$8),"")</f>
        <v/>
      </c>
      <c r="J149" s="14"/>
      <c r="K149" s="14" t="str">
        <f>IFERROR((H149*Variables!$B$10),"")</f>
        <v/>
      </c>
      <c r="L149" s="14">
        <f t="shared" si="40"/>
        <v>0</v>
      </c>
      <c r="M149" s="75"/>
      <c r="N149" s="4"/>
      <c r="O149" s="60" t="str">
        <f t="shared" si="41"/>
        <v/>
      </c>
      <c r="P149" s="60">
        <f t="shared" si="42"/>
        <v>0</v>
      </c>
      <c r="Q149" s="60" t="str">
        <f t="shared" si="43"/>
        <v/>
      </c>
      <c r="R149" s="61"/>
      <c r="S149" s="75"/>
      <c r="T149" s="4"/>
      <c r="U149" s="78">
        <f>IFERROR(U148+Variables!$B$15,"")</f>
        <v>1.390000000000001</v>
      </c>
      <c r="V149" s="60" t="str">
        <f t="shared" si="44"/>
        <v/>
      </c>
      <c r="W149" s="60">
        <f t="shared" si="45"/>
        <v>0</v>
      </c>
      <c r="X149" s="60" t="str">
        <f t="shared" si="46"/>
        <v/>
      </c>
      <c r="Y149" s="61">
        <f t="shared" si="47"/>
        <v>0</v>
      </c>
      <c r="Z149" s="75"/>
      <c r="AA149" s="4"/>
      <c r="AB149" s="60"/>
      <c r="AC149" s="60"/>
      <c r="AD149" s="60"/>
      <c r="AE149" s="60"/>
      <c r="AF149" s="61"/>
      <c r="AG149" s="75"/>
      <c r="AH149" s="4"/>
      <c r="AI149" s="60"/>
      <c r="AJ149" s="60"/>
      <c r="AK149" s="60"/>
      <c r="AL149" s="60"/>
      <c r="AM149" s="60"/>
      <c r="AN149" s="60"/>
      <c r="AO149" s="65"/>
      <c r="AP149" s="75"/>
    </row>
    <row r="150" spans="2:42" ht="15" customHeight="1" x14ac:dyDescent="0.2">
      <c r="B150" s="74"/>
      <c r="C150" s="53" t="str">
        <f>IF(C149&lt;EDATE(Variables!B$31,Variables!B$32-1),EDATE(C149,1),"")</f>
        <v/>
      </c>
      <c r="D150" s="74">
        <f t="shared" si="38"/>
        <v>1</v>
      </c>
      <c r="E150" s="74" t="str">
        <f t="shared" si="39"/>
        <v/>
      </c>
      <c r="F150" s="13" t="str">
        <f>IF(D150=0,F149*Variables!$B$7,"")</f>
        <v/>
      </c>
      <c r="G150" s="13" t="str">
        <f>IF(D150=0,G149*Variables!$B$7,"")</f>
        <v/>
      </c>
      <c r="H150" s="13" t="str">
        <f>IF(D150=0,H149*Variables!$B$7,"")</f>
        <v/>
      </c>
      <c r="I150" s="14" t="str">
        <f>IFERROR((F150*Variables!$B$8),"")</f>
        <v/>
      </c>
      <c r="J150" s="14"/>
      <c r="K150" s="14" t="str">
        <f>IFERROR((H150*Variables!$B$10),"")</f>
        <v/>
      </c>
      <c r="L150" s="14">
        <f t="shared" si="40"/>
        <v>0</v>
      </c>
      <c r="M150" s="75"/>
      <c r="N150" s="4"/>
      <c r="O150" s="60" t="str">
        <f t="shared" si="41"/>
        <v/>
      </c>
      <c r="P150" s="60">
        <f t="shared" si="42"/>
        <v>0</v>
      </c>
      <c r="Q150" s="60" t="str">
        <f t="shared" si="43"/>
        <v/>
      </c>
      <c r="R150" s="61"/>
      <c r="S150" s="75"/>
      <c r="T150" s="4"/>
      <c r="U150" s="78">
        <f>IFERROR(U149+Variables!$B$15,"")</f>
        <v>1.400000000000001</v>
      </c>
      <c r="V150" s="60" t="str">
        <f t="shared" si="44"/>
        <v/>
      </c>
      <c r="W150" s="60">
        <f t="shared" si="45"/>
        <v>0</v>
      </c>
      <c r="X150" s="60" t="str">
        <f t="shared" si="46"/>
        <v/>
      </c>
      <c r="Y150" s="61">
        <f t="shared" si="47"/>
        <v>0</v>
      </c>
      <c r="Z150" s="75"/>
      <c r="AA150" s="4"/>
      <c r="AB150" s="60"/>
      <c r="AC150" s="60"/>
      <c r="AD150" s="60"/>
      <c r="AE150" s="60"/>
      <c r="AF150" s="61"/>
      <c r="AG150" s="75"/>
      <c r="AH150" s="4"/>
      <c r="AI150" s="60"/>
      <c r="AJ150" s="60"/>
      <c r="AK150" s="60"/>
      <c r="AL150" s="60"/>
      <c r="AM150" s="60"/>
      <c r="AN150" s="60"/>
      <c r="AO150" s="65"/>
      <c r="AP150" s="75"/>
    </row>
    <row r="151" spans="2:42" ht="15" customHeight="1" x14ac:dyDescent="0.2">
      <c r="B151" s="74"/>
      <c r="C151" s="53" t="str">
        <f>IF(C150&lt;EDATE(Variables!B$31,Variables!B$32-1),EDATE(C150,1),"")</f>
        <v/>
      </c>
      <c r="D151" s="74">
        <f t="shared" si="38"/>
        <v>1</v>
      </c>
      <c r="E151" s="74" t="str">
        <f t="shared" si="39"/>
        <v/>
      </c>
      <c r="F151" s="13" t="str">
        <f>IF(D151=0,F150*Variables!$B$7,"")</f>
        <v/>
      </c>
      <c r="G151" s="13" t="str">
        <f>IF(D151=0,G150*Variables!$B$7,"")</f>
        <v/>
      </c>
      <c r="H151" s="13" t="str">
        <f>IF(D151=0,H150*Variables!$B$7,"")</f>
        <v/>
      </c>
      <c r="I151" s="14" t="str">
        <f>IFERROR((F151*Variables!$B$8),"")</f>
        <v/>
      </c>
      <c r="J151" s="14"/>
      <c r="K151" s="14" t="str">
        <f>IFERROR((H151*Variables!$B$10),"")</f>
        <v/>
      </c>
      <c r="L151" s="14">
        <f t="shared" si="40"/>
        <v>0</v>
      </c>
      <c r="M151" s="75"/>
      <c r="N151" s="4"/>
      <c r="O151" s="60" t="str">
        <f t="shared" si="41"/>
        <v/>
      </c>
      <c r="P151" s="60">
        <f t="shared" si="42"/>
        <v>0</v>
      </c>
      <c r="Q151" s="60" t="str">
        <f t="shared" si="43"/>
        <v/>
      </c>
      <c r="R151" s="61"/>
      <c r="S151" s="75"/>
      <c r="T151" s="4"/>
      <c r="U151" s="78">
        <f>IFERROR(U150+Variables!$B$15,"")</f>
        <v>1.410000000000001</v>
      </c>
      <c r="V151" s="60" t="str">
        <f t="shared" si="44"/>
        <v/>
      </c>
      <c r="W151" s="60"/>
      <c r="X151" s="60" t="str">
        <f t="shared" si="46"/>
        <v/>
      </c>
      <c r="Y151" s="61">
        <f t="shared" si="47"/>
        <v>0</v>
      </c>
      <c r="Z151" s="75"/>
      <c r="AA151" s="4"/>
      <c r="AB151" s="60"/>
      <c r="AC151" s="60"/>
      <c r="AD151" s="60"/>
      <c r="AE151" s="60"/>
      <c r="AF151" s="61"/>
      <c r="AG151" s="75"/>
      <c r="AH151" s="4"/>
      <c r="AI151" s="60"/>
      <c r="AJ151" s="60"/>
      <c r="AK151" s="60"/>
      <c r="AL151" s="60"/>
      <c r="AM151" s="60"/>
      <c r="AN151" s="60"/>
      <c r="AO151" s="65"/>
      <c r="AP151" s="75"/>
    </row>
    <row r="152" spans="2:42" ht="15" customHeight="1" x14ac:dyDescent="0.2">
      <c r="B152" s="74"/>
      <c r="C152" s="53" t="str">
        <f>IF(C151&lt;EDATE(Variables!B$31,Variables!B$32-1),EDATE(C151,1),"")</f>
        <v/>
      </c>
      <c r="D152" s="74">
        <f t="shared" si="38"/>
        <v>1</v>
      </c>
      <c r="E152" s="74" t="str">
        <f t="shared" si="39"/>
        <v/>
      </c>
      <c r="F152" s="13" t="str">
        <f>IF(D152=0,F151*Variables!$B$7,"")</f>
        <v/>
      </c>
      <c r="G152" s="13" t="str">
        <f>IF(D152=0,G151*Variables!$B$7,"")</f>
        <v/>
      </c>
      <c r="H152" s="13" t="str">
        <f>IF(D152=0,H151*Variables!$B$7,"")</f>
        <v/>
      </c>
      <c r="I152" s="14" t="str">
        <f>IFERROR((F152*Variables!$B$8),"")</f>
        <v/>
      </c>
      <c r="J152" s="14"/>
      <c r="K152" s="14" t="str">
        <f>IFERROR((H152*Variables!$B$10),"")</f>
        <v/>
      </c>
      <c r="L152" s="14">
        <f t="shared" si="40"/>
        <v>0</v>
      </c>
      <c r="M152" s="75"/>
      <c r="N152" s="4"/>
      <c r="O152" s="60" t="str">
        <f t="shared" si="41"/>
        <v/>
      </c>
      <c r="P152" s="60">
        <f t="shared" si="42"/>
        <v>0</v>
      </c>
      <c r="Q152" s="60" t="str">
        <f t="shared" si="43"/>
        <v/>
      </c>
      <c r="R152" s="61"/>
      <c r="S152" s="75"/>
      <c r="T152" s="4"/>
      <c r="U152" s="78">
        <f>IFERROR(U151+Variables!$B$15,"")</f>
        <v>1.420000000000001</v>
      </c>
      <c r="V152" s="60" t="str">
        <f t="shared" si="44"/>
        <v/>
      </c>
      <c r="W152" s="60"/>
      <c r="X152" s="60" t="str">
        <f t="shared" si="46"/>
        <v/>
      </c>
      <c r="Y152" s="61">
        <f t="shared" si="47"/>
        <v>0</v>
      </c>
      <c r="Z152" s="75"/>
      <c r="AA152" s="4"/>
      <c r="AB152" s="60"/>
      <c r="AC152" s="60"/>
      <c r="AD152" s="60"/>
      <c r="AE152" s="60"/>
      <c r="AF152" s="61"/>
      <c r="AG152" s="75"/>
      <c r="AH152" s="4"/>
      <c r="AI152" s="60"/>
      <c r="AJ152" s="60"/>
      <c r="AK152" s="60"/>
      <c r="AL152" s="60"/>
      <c r="AM152" s="60"/>
      <c r="AN152" s="60"/>
      <c r="AO152" s="65"/>
      <c r="AP152" s="75"/>
    </row>
    <row r="153" spans="2:42" ht="15" customHeight="1" x14ac:dyDescent="0.2">
      <c r="B153" s="74"/>
      <c r="C153" s="53" t="str">
        <f>IF(C152&lt;EDATE(Variables!B$31,Variables!B$32-1),EDATE(C152,1),"")</f>
        <v/>
      </c>
      <c r="D153" s="74">
        <f t="shared" si="38"/>
        <v>1</v>
      </c>
      <c r="E153" s="74" t="str">
        <f t="shared" si="39"/>
        <v/>
      </c>
      <c r="F153" s="13" t="str">
        <f>IF(D153=0,F152*Variables!$B$7,"")</f>
        <v/>
      </c>
      <c r="G153" s="13" t="str">
        <f>IF(D153=0,G152*Variables!$B$7,"")</f>
        <v/>
      </c>
      <c r="H153" s="13" t="str">
        <f>IF(D153=0,H152*Variables!$B$7,"")</f>
        <v/>
      </c>
      <c r="I153" s="14" t="str">
        <f>IFERROR((F153*Variables!$B$8),"")</f>
        <v/>
      </c>
      <c r="J153" s="14"/>
      <c r="K153" s="14" t="str">
        <f>IFERROR((H153*Variables!$B$10),"")</f>
        <v/>
      </c>
      <c r="L153" s="14">
        <f t="shared" si="40"/>
        <v>0</v>
      </c>
      <c r="M153" s="75"/>
      <c r="N153" s="4"/>
      <c r="O153" s="60" t="str">
        <f t="shared" si="41"/>
        <v/>
      </c>
      <c r="P153" s="60">
        <f t="shared" si="42"/>
        <v>0</v>
      </c>
      <c r="Q153" s="60" t="str">
        <f t="shared" si="43"/>
        <v/>
      </c>
      <c r="R153" s="61"/>
      <c r="S153" s="75"/>
      <c r="T153" s="4"/>
      <c r="U153" s="78">
        <f>IFERROR(U152+Variables!$B$15,"")</f>
        <v>1.430000000000001</v>
      </c>
      <c r="V153" s="60" t="str">
        <f t="shared" si="44"/>
        <v/>
      </c>
      <c r="W153" s="60"/>
      <c r="X153" s="60" t="str">
        <f t="shared" si="46"/>
        <v/>
      </c>
      <c r="Y153" s="61">
        <f t="shared" si="47"/>
        <v>0</v>
      </c>
      <c r="Z153" s="75"/>
      <c r="AA153" s="4"/>
      <c r="AB153" s="60"/>
      <c r="AC153" s="60"/>
      <c r="AD153" s="60"/>
      <c r="AE153" s="60"/>
      <c r="AF153" s="61"/>
      <c r="AG153" s="75"/>
      <c r="AH153" s="4"/>
      <c r="AI153" s="60"/>
      <c r="AJ153" s="60"/>
      <c r="AK153" s="60"/>
      <c r="AL153" s="60"/>
      <c r="AM153" s="60"/>
      <c r="AN153" s="60"/>
      <c r="AO153" s="65"/>
      <c r="AP153" s="75"/>
    </row>
    <row r="154" spans="2:42" ht="15" customHeight="1" x14ac:dyDescent="0.2">
      <c r="B154" s="74"/>
      <c r="C154" s="53" t="str">
        <f>IF(C153&lt;EDATE(Variables!B$31,Variables!B$32-1),EDATE(C153,1),"")</f>
        <v/>
      </c>
      <c r="D154" s="74">
        <f t="shared" si="38"/>
        <v>1</v>
      </c>
      <c r="E154" s="74" t="str">
        <f t="shared" si="39"/>
        <v/>
      </c>
      <c r="F154" s="13" t="str">
        <f>IF(D154=0,F153*Variables!$B$7,"")</f>
        <v/>
      </c>
      <c r="G154" s="13" t="str">
        <f>IF(D154=0,G153*Variables!$B$7,"")</f>
        <v/>
      </c>
      <c r="H154" s="13" t="str">
        <f>IF(D154=0,H153*Variables!$B$7,"")</f>
        <v/>
      </c>
      <c r="I154" s="14" t="str">
        <f>IFERROR((F154*Variables!$B$8),"")</f>
        <v/>
      </c>
      <c r="J154" s="14"/>
      <c r="K154" s="14" t="str">
        <f>IFERROR((H154*Variables!$B$10),"")</f>
        <v/>
      </c>
      <c r="L154" s="14">
        <f t="shared" si="40"/>
        <v>0</v>
      </c>
      <c r="M154" s="75"/>
      <c r="N154" s="4"/>
      <c r="O154" s="60" t="str">
        <f t="shared" si="41"/>
        <v/>
      </c>
      <c r="P154" s="60">
        <f t="shared" si="42"/>
        <v>0</v>
      </c>
      <c r="Q154" s="60" t="str">
        <f t="shared" si="43"/>
        <v/>
      </c>
      <c r="R154" s="61"/>
      <c r="S154" s="75"/>
      <c r="T154" s="4"/>
      <c r="U154" s="78">
        <f>IFERROR(U153+Variables!$B$15,"")</f>
        <v>1.4400000000000011</v>
      </c>
      <c r="V154" s="60" t="str">
        <f t="shared" si="44"/>
        <v/>
      </c>
      <c r="W154" s="60"/>
      <c r="X154" s="60" t="str">
        <f t="shared" si="46"/>
        <v/>
      </c>
      <c r="Y154" s="61">
        <f t="shared" si="47"/>
        <v>0</v>
      </c>
      <c r="Z154" s="75"/>
      <c r="AA154" s="4"/>
      <c r="AB154" s="60"/>
      <c r="AC154" s="60"/>
      <c r="AD154" s="60"/>
      <c r="AE154" s="60"/>
      <c r="AF154" s="61"/>
      <c r="AG154" s="75"/>
      <c r="AH154" s="4"/>
      <c r="AI154" s="60"/>
      <c r="AJ154" s="60"/>
      <c r="AK154" s="60"/>
      <c r="AL154" s="60"/>
      <c r="AM154" s="60"/>
      <c r="AN154" s="60"/>
      <c r="AO154" s="65"/>
      <c r="AP154" s="75"/>
    </row>
    <row r="155" spans="2:42" ht="15" customHeight="1" x14ac:dyDescent="0.2">
      <c r="B155" s="74"/>
      <c r="C155" s="53" t="str">
        <f>IF(C154&lt;EDATE(Variables!B$31,Variables!B$32-1),EDATE(C154,1),"")</f>
        <v/>
      </c>
      <c r="D155" s="74">
        <f t="shared" si="38"/>
        <v>1</v>
      </c>
      <c r="E155" s="74" t="str">
        <f t="shared" si="39"/>
        <v/>
      </c>
      <c r="F155" s="13" t="str">
        <f>IF(D155=0,F154*Variables!$B$7,"")</f>
        <v/>
      </c>
      <c r="G155" s="13" t="str">
        <f>IF(D155=0,G154*Variables!$B$7,"")</f>
        <v/>
      </c>
      <c r="H155" s="13" t="str">
        <f>IF(D155=0,H154*Variables!$B$7,"")</f>
        <v/>
      </c>
      <c r="I155" s="14" t="str">
        <f>IFERROR((F155*Variables!$B$8),"")</f>
        <v/>
      </c>
      <c r="J155" s="14"/>
      <c r="K155" s="14" t="str">
        <f>IFERROR((H155*Variables!$B$10),"")</f>
        <v/>
      </c>
      <c r="L155" s="14">
        <f t="shared" si="40"/>
        <v>0</v>
      </c>
      <c r="M155" s="75"/>
      <c r="N155" s="4"/>
      <c r="O155" s="60" t="str">
        <f t="shared" si="41"/>
        <v/>
      </c>
      <c r="P155" s="60">
        <f t="shared" si="42"/>
        <v>0</v>
      </c>
      <c r="Q155" s="60" t="str">
        <f t="shared" si="43"/>
        <v/>
      </c>
      <c r="R155" s="61"/>
      <c r="S155" s="75"/>
      <c r="T155" s="4"/>
      <c r="U155" s="78">
        <f>IFERROR(U154+Variables!$B$15,"")</f>
        <v>1.4500000000000011</v>
      </c>
      <c r="V155" s="60" t="str">
        <f t="shared" si="44"/>
        <v/>
      </c>
      <c r="W155" s="60"/>
      <c r="X155" s="60" t="str">
        <f t="shared" si="46"/>
        <v/>
      </c>
      <c r="Y155" s="61">
        <f t="shared" si="47"/>
        <v>0</v>
      </c>
      <c r="Z155" s="75"/>
      <c r="AA155" s="4"/>
      <c r="AB155" s="60"/>
      <c r="AC155" s="60"/>
      <c r="AD155" s="60"/>
      <c r="AE155" s="60"/>
      <c r="AF155" s="61"/>
      <c r="AG155" s="75"/>
      <c r="AH155" s="4"/>
      <c r="AI155" s="60"/>
      <c r="AJ155" s="60"/>
      <c r="AK155" s="60"/>
      <c r="AL155" s="60"/>
      <c r="AM155" s="60"/>
      <c r="AN155" s="60"/>
      <c r="AO155" s="65"/>
      <c r="AP155" s="75"/>
    </row>
    <row r="156" spans="2:42" ht="15" customHeight="1" x14ac:dyDescent="0.2">
      <c r="B156" s="74"/>
      <c r="C156" s="53" t="str">
        <f>IF(C155&lt;EDATE(Variables!B$31,Variables!B$32-1),EDATE(C155,1),"")</f>
        <v/>
      </c>
      <c r="D156" s="74">
        <f t="shared" si="38"/>
        <v>1</v>
      </c>
      <c r="E156" s="74" t="str">
        <f t="shared" si="39"/>
        <v/>
      </c>
      <c r="F156" s="13" t="str">
        <f>IF(D156=0,F155*Variables!$B$7,"")</f>
        <v/>
      </c>
      <c r="G156" s="13" t="str">
        <f>IF(D156=0,G155*Variables!$B$7,"")</f>
        <v/>
      </c>
      <c r="H156" s="13" t="str">
        <f>IF(D156=0,H155*Variables!$B$7,"")</f>
        <v/>
      </c>
      <c r="I156" s="14" t="str">
        <f>IFERROR((F156*Variables!$B$8),"")</f>
        <v/>
      </c>
      <c r="J156" s="14"/>
      <c r="K156" s="14" t="str">
        <f>IFERROR((H156*Variables!$B$10),"")</f>
        <v/>
      </c>
      <c r="L156" s="14">
        <f t="shared" si="40"/>
        <v>0</v>
      </c>
      <c r="M156" s="75"/>
      <c r="N156" s="4"/>
      <c r="O156" s="60" t="str">
        <f t="shared" si="41"/>
        <v/>
      </c>
      <c r="P156" s="60">
        <f t="shared" si="42"/>
        <v>0</v>
      </c>
      <c r="Q156" s="60" t="str">
        <f t="shared" si="43"/>
        <v/>
      </c>
      <c r="R156" s="61"/>
      <c r="S156" s="75"/>
      <c r="T156" s="4"/>
      <c r="U156" s="78">
        <f>IFERROR(U155+Variables!$B$15,"")</f>
        <v>1.4600000000000011</v>
      </c>
      <c r="V156" s="60" t="str">
        <f t="shared" si="44"/>
        <v/>
      </c>
      <c r="W156" s="60"/>
      <c r="X156" s="60" t="str">
        <f t="shared" si="46"/>
        <v/>
      </c>
      <c r="Y156" s="61">
        <f t="shared" si="47"/>
        <v>0</v>
      </c>
      <c r="Z156" s="75"/>
      <c r="AA156" s="4"/>
      <c r="AB156" s="60"/>
      <c r="AC156" s="60"/>
      <c r="AD156" s="60"/>
      <c r="AE156" s="60"/>
      <c r="AF156" s="61"/>
      <c r="AG156" s="75"/>
      <c r="AH156" s="4"/>
      <c r="AI156" s="60"/>
      <c r="AJ156" s="60"/>
      <c r="AK156" s="60"/>
      <c r="AL156" s="60"/>
      <c r="AM156" s="60"/>
      <c r="AN156" s="60"/>
      <c r="AO156" s="65"/>
      <c r="AP156" s="75"/>
    </row>
    <row r="157" spans="2:42" ht="15" customHeight="1" x14ac:dyDescent="0.2">
      <c r="B157" s="74"/>
      <c r="C157" s="53" t="str">
        <f>IF(C156&lt;EDATE(Variables!B$31,Variables!B$32-1),EDATE(C156,1),"")</f>
        <v/>
      </c>
      <c r="D157" s="74">
        <f t="shared" si="38"/>
        <v>1</v>
      </c>
      <c r="E157" s="74" t="str">
        <f t="shared" si="39"/>
        <v/>
      </c>
      <c r="F157" s="13"/>
      <c r="G157" s="13" t="str">
        <f>IF(D157=0,G156*Variables!$B$7,"")</f>
        <v/>
      </c>
      <c r="H157" s="13" t="str">
        <f>IF(D157=0,H156*Variables!$B$7,"")</f>
        <v/>
      </c>
      <c r="I157" s="14">
        <f>IFERROR((F157*Variables!$B$8),"")</f>
        <v>0</v>
      </c>
      <c r="J157" s="14"/>
      <c r="K157" s="14" t="str">
        <f>IFERROR((H157*Variables!$B$10),"")</f>
        <v/>
      </c>
      <c r="L157" s="14">
        <f t="shared" si="40"/>
        <v>0</v>
      </c>
      <c r="M157" s="75"/>
      <c r="N157" s="4"/>
      <c r="O157" s="60">
        <f t="shared" si="41"/>
        <v>0</v>
      </c>
      <c r="P157" s="60">
        <f t="shared" si="42"/>
        <v>0</v>
      </c>
      <c r="Q157" s="60" t="str">
        <f t="shared" si="43"/>
        <v/>
      </c>
      <c r="R157" s="61"/>
      <c r="S157" s="75"/>
      <c r="T157" s="4"/>
      <c r="U157" s="78">
        <f>IFERROR(U156+Variables!$B$15,"")</f>
        <v>1.4700000000000011</v>
      </c>
      <c r="V157" s="60">
        <f t="shared" si="44"/>
        <v>0</v>
      </c>
      <c r="W157" s="60"/>
      <c r="X157" s="60" t="str">
        <f t="shared" si="46"/>
        <v/>
      </c>
      <c r="Y157" s="61">
        <f t="shared" si="47"/>
        <v>0</v>
      </c>
      <c r="Z157" s="75"/>
      <c r="AA157" s="4"/>
      <c r="AB157" s="60"/>
      <c r="AC157" s="60"/>
      <c r="AD157" s="60"/>
      <c r="AE157" s="60"/>
      <c r="AF157" s="61"/>
      <c r="AG157" s="75"/>
      <c r="AH157" s="4"/>
      <c r="AI157" s="60"/>
      <c r="AJ157" s="60"/>
      <c r="AK157" s="60"/>
      <c r="AL157" s="60"/>
      <c r="AM157" s="60"/>
      <c r="AN157" s="60"/>
      <c r="AO157" s="65"/>
      <c r="AP157" s="75"/>
    </row>
    <row r="158" spans="2:42" ht="15" customHeight="1" x14ac:dyDescent="0.2">
      <c r="B158" s="74"/>
      <c r="C158" s="53" t="str">
        <f>IF(C157&lt;EDATE(Variables!B$31,Variables!B$32-1),EDATE(C157,1),"")</f>
        <v/>
      </c>
      <c r="D158" s="74">
        <f t="shared" si="38"/>
        <v>1</v>
      </c>
      <c r="E158" s="74" t="str">
        <f t="shared" si="39"/>
        <v/>
      </c>
      <c r="F158" s="13"/>
      <c r="G158" s="13" t="str">
        <f>IF(D158=0,G157*Variables!$B$7,"")</f>
        <v/>
      </c>
      <c r="H158" s="13" t="str">
        <f>IF(D158=0,H157*Variables!$B$7,"")</f>
        <v/>
      </c>
      <c r="I158" s="14">
        <f>IFERROR((F158*Variables!$B$8),"")</f>
        <v>0</v>
      </c>
      <c r="J158" s="14"/>
      <c r="K158" s="14" t="str">
        <f>IFERROR((H158*Variables!$B$10),"")</f>
        <v/>
      </c>
      <c r="L158" s="14">
        <f t="shared" si="40"/>
        <v>0</v>
      </c>
      <c r="M158" s="75"/>
      <c r="N158" s="4"/>
      <c r="O158" s="60">
        <f t="shared" si="41"/>
        <v>0</v>
      </c>
      <c r="P158" s="60">
        <f t="shared" si="42"/>
        <v>0</v>
      </c>
      <c r="Q158" s="60" t="str">
        <f t="shared" si="43"/>
        <v/>
      </c>
      <c r="R158" s="61"/>
      <c r="S158" s="75"/>
      <c r="T158" s="4"/>
      <c r="U158" s="78">
        <f>IFERROR(U157+Variables!$B$15,"")</f>
        <v>1.4800000000000011</v>
      </c>
      <c r="V158" s="60">
        <f t="shared" si="44"/>
        <v>0</v>
      </c>
      <c r="W158" s="60"/>
      <c r="X158" s="60" t="str">
        <f t="shared" si="46"/>
        <v/>
      </c>
      <c r="Y158" s="61">
        <f t="shared" si="47"/>
        <v>0</v>
      </c>
      <c r="Z158" s="75"/>
      <c r="AA158" s="4"/>
      <c r="AB158" s="60"/>
      <c r="AC158" s="60"/>
      <c r="AD158" s="60"/>
      <c r="AE158" s="60"/>
      <c r="AF158" s="61"/>
      <c r="AG158" s="75"/>
      <c r="AH158" s="4"/>
      <c r="AI158" s="60"/>
      <c r="AJ158" s="60"/>
      <c r="AK158" s="60"/>
      <c r="AL158" s="60"/>
      <c r="AM158" s="60"/>
      <c r="AN158" s="60"/>
      <c r="AO158" s="65"/>
      <c r="AP158" s="75"/>
    </row>
    <row r="159" spans="2:42" ht="15" customHeight="1" x14ac:dyDescent="0.2">
      <c r="B159" s="74"/>
      <c r="C159" s="53" t="str">
        <f>IF(C158&lt;EDATE(Variables!B$31,Variables!B$32-1),EDATE(C158,1),"")</f>
        <v/>
      </c>
      <c r="D159" s="74">
        <f t="shared" si="38"/>
        <v>1</v>
      </c>
      <c r="E159" s="74" t="str">
        <f t="shared" si="39"/>
        <v/>
      </c>
      <c r="F159" s="13"/>
      <c r="G159" s="13" t="str">
        <f>IF(D159=0,G158*Variables!$B$7,"")</f>
        <v/>
      </c>
      <c r="H159" s="13" t="str">
        <f>IF(D159=0,H158*Variables!$B$7,"")</f>
        <v/>
      </c>
      <c r="I159" s="14">
        <f>IFERROR((F159*Variables!$B$8),"")</f>
        <v>0</v>
      </c>
      <c r="J159" s="14"/>
      <c r="K159" s="14" t="str">
        <f>IFERROR((H159*Variables!$B$10),"")</f>
        <v/>
      </c>
      <c r="L159" s="14">
        <f t="shared" si="40"/>
        <v>0</v>
      </c>
      <c r="M159" s="75"/>
      <c r="N159" s="4"/>
      <c r="O159" s="60">
        <f t="shared" si="41"/>
        <v>0</v>
      </c>
      <c r="P159" s="60">
        <f t="shared" si="42"/>
        <v>0</v>
      </c>
      <c r="Q159" s="60" t="str">
        <f t="shared" si="43"/>
        <v/>
      </c>
      <c r="R159" s="61"/>
      <c r="S159" s="75"/>
      <c r="T159" s="4"/>
      <c r="U159" s="78">
        <f>IFERROR(U158+Variables!$B$15,"")</f>
        <v>1.4900000000000011</v>
      </c>
      <c r="V159" s="60">
        <f t="shared" si="44"/>
        <v>0</v>
      </c>
      <c r="W159" s="60"/>
      <c r="X159" s="60" t="str">
        <f t="shared" si="46"/>
        <v/>
      </c>
      <c r="Y159" s="61">
        <f t="shared" si="47"/>
        <v>0</v>
      </c>
      <c r="Z159" s="75"/>
      <c r="AA159" s="4"/>
      <c r="AB159" s="60"/>
      <c r="AC159" s="60"/>
      <c r="AD159" s="60"/>
      <c r="AE159" s="60"/>
      <c r="AF159" s="61"/>
      <c r="AG159" s="75"/>
      <c r="AH159" s="4"/>
      <c r="AI159" s="60"/>
      <c r="AJ159" s="60"/>
      <c r="AK159" s="60"/>
      <c r="AL159" s="60"/>
      <c r="AM159" s="60"/>
      <c r="AN159" s="60"/>
      <c r="AO159" s="65"/>
      <c r="AP159" s="75"/>
    </row>
    <row r="160" spans="2:42" ht="15" customHeight="1" x14ac:dyDescent="0.2">
      <c r="B160" s="74"/>
      <c r="C160" s="53" t="str">
        <f>IF(C159&lt;EDATE(Variables!B$31,Variables!B$32-1),EDATE(C159,1),"")</f>
        <v/>
      </c>
      <c r="D160" s="74">
        <f t="shared" si="38"/>
        <v>1</v>
      </c>
      <c r="E160" s="74" t="str">
        <f t="shared" si="39"/>
        <v/>
      </c>
      <c r="F160" s="13"/>
      <c r="G160" s="13" t="str">
        <f>IF(D160=0,G159*Variables!$B$7,"")</f>
        <v/>
      </c>
      <c r="H160" s="13" t="str">
        <f>IF(D160=0,H159*Variables!$B$7,"")</f>
        <v/>
      </c>
      <c r="I160" s="14">
        <f>IFERROR((F160*Variables!$B$8),"")</f>
        <v>0</v>
      </c>
      <c r="J160" s="14"/>
      <c r="K160" s="14" t="str">
        <f>IFERROR((H160*Variables!$B$10),"")</f>
        <v/>
      </c>
      <c r="L160" s="14">
        <f t="shared" si="40"/>
        <v>0</v>
      </c>
      <c r="M160" s="75"/>
      <c r="N160" s="4"/>
      <c r="O160" s="60">
        <f t="shared" si="41"/>
        <v>0</v>
      </c>
      <c r="P160" s="60">
        <f t="shared" si="42"/>
        <v>0</v>
      </c>
      <c r="Q160" s="60" t="str">
        <f t="shared" si="43"/>
        <v/>
      </c>
      <c r="R160" s="61"/>
      <c r="S160" s="75"/>
      <c r="T160" s="4"/>
      <c r="U160" s="78">
        <f>IFERROR(U159+Variables!$B$15,"")</f>
        <v>1.5000000000000011</v>
      </c>
      <c r="V160" s="60">
        <f t="shared" si="44"/>
        <v>0</v>
      </c>
      <c r="W160" s="60"/>
      <c r="X160" s="60" t="str">
        <f t="shared" si="46"/>
        <v/>
      </c>
      <c r="Y160" s="61">
        <f t="shared" si="47"/>
        <v>0</v>
      </c>
      <c r="Z160" s="75"/>
      <c r="AA160" s="4"/>
      <c r="AB160" s="60"/>
      <c r="AC160" s="60"/>
      <c r="AD160" s="60"/>
      <c r="AE160" s="60"/>
      <c r="AF160" s="61"/>
      <c r="AG160" s="75"/>
      <c r="AH160" s="4"/>
      <c r="AI160" s="60"/>
      <c r="AJ160" s="60"/>
      <c r="AK160" s="60"/>
      <c r="AL160" s="60"/>
      <c r="AM160" s="60"/>
      <c r="AN160" s="60"/>
      <c r="AO160" s="65"/>
      <c r="AP160" s="75"/>
    </row>
    <row r="161" spans="2:42" ht="15" customHeight="1" x14ac:dyDescent="0.2">
      <c r="B161" s="74"/>
      <c r="C161" s="53" t="str">
        <f>IF(C160&lt;EDATE(Variables!B$31,Variables!B$32-1),EDATE(C160,1),"")</f>
        <v/>
      </c>
      <c r="D161" s="74">
        <f t="shared" si="38"/>
        <v>1</v>
      </c>
      <c r="E161" s="74" t="str">
        <f t="shared" si="39"/>
        <v/>
      </c>
      <c r="F161" s="13"/>
      <c r="G161" s="13" t="str">
        <f>IF(D161=0,G160*Variables!$B$7,"")</f>
        <v/>
      </c>
      <c r="H161" s="13" t="str">
        <f>IF(D161=0,H160*Variables!$B$7,"")</f>
        <v/>
      </c>
      <c r="I161" s="14">
        <f>IFERROR((F161*Variables!$B$8),"")</f>
        <v>0</v>
      </c>
      <c r="J161" s="14"/>
      <c r="K161" s="14" t="str">
        <f>IFERROR((H161*Variables!$B$10),"")</f>
        <v/>
      </c>
      <c r="L161" s="14">
        <f t="shared" si="40"/>
        <v>0</v>
      </c>
      <c r="M161" s="75"/>
      <c r="N161" s="4"/>
      <c r="O161" s="60">
        <f t="shared" si="41"/>
        <v>0</v>
      </c>
      <c r="P161" s="60">
        <f t="shared" si="42"/>
        <v>0</v>
      </c>
      <c r="Q161" s="60" t="str">
        <f t="shared" si="43"/>
        <v/>
      </c>
      <c r="R161" s="61"/>
      <c r="S161" s="75"/>
      <c r="T161" s="4"/>
      <c r="U161" s="78">
        <f>IFERROR(U160+Variables!$B$15,"")</f>
        <v>1.5100000000000011</v>
      </c>
      <c r="V161" s="60">
        <f t="shared" si="44"/>
        <v>0</v>
      </c>
      <c r="W161" s="60"/>
      <c r="X161" s="60" t="str">
        <f t="shared" si="46"/>
        <v/>
      </c>
      <c r="Y161" s="61">
        <f t="shared" si="47"/>
        <v>0</v>
      </c>
      <c r="Z161" s="75"/>
      <c r="AA161" s="4"/>
      <c r="AB161" s="60"/>
      <c r="AC161" s="60"/>
      <c r="AD161" s="60"/>
      <c r="AE161" s="60"/>
      <c r="AF161" s="61"/>
      <c r="AG161" s="75"/>
      <c r="AH161" s="4"/>
      <c r="AI161" s="60"/>
      <c r="AJ161" s="60"/>
      <c r="AK161" s="60"/>
      <c r="AL161" s="60"/>
      <c r="AM161" s="60"/>
      <c r="AN161" s="60"/>
      <c r="AO161" s="65"/>
      <c r="AP161" s="75"/>
    </row>
    <row r="162" spans="2:42" ht="15" customHeight="1" x14ac:dyDescent="0.2">
      <c r="B162" s="74"/>
      <c r="C162" s="53" t="str">
        <f>IF(C161&lt;EDATE(Variables!B$31,Variables!B$32-1),EDATE(C161,1),"")</f>
        <v/>
      </c>
      <c r="D162" s="74">
        <f t="shared" si="38"/>
        <v>1</v>
      </c>
      <c r="E162" s="74" t="str">
        <f t="shared" si="39"/>
        <v/>
      </c>
      <c r="F162" s="13"/>
      <c r="G162" s="13" t="str">
        <f>IF(D162=0,G161*Variables!$B$7,"")</f>
        <v/>
      </c>
      <c r="H162" s="13" t="str">
        <f>IF(D162=0,H161*Variables!$B$7,"")</f>
        <v/>
      </c>
      <c r="I162" s="14">
        <f>IFERROR((F162*Variables!$B$8),"")</f>
        <v>0</v>
      </c>
      <c r="J162" s="14"/>
      <c r="K162" s="14" t="str">
        <f>IFERROR((H162*Variables!$B$10),"")</f>
        <v/>
      </c>
      <c r="L162" s="14">
        <f t="shared" si="40"/>
        <v>0</v>
      </c>
      <c r="M162" s="75"/>
      <c r="N162" s="4"/>
      <c r="O162" s="60">
        <f t="shared" si="41"/>
        <v>0</v>
      </c>
      <c r="P162" s="60">
        <f t="shared" si="42"/>
        <v>0</v>
      </c>
      <c r="Q162" s="60" t="str">
        <f t="shared" si="43"/>
        <v/>
      </c>
      <c r="R162" s="61"/>
      <c r="S162" s="75"/>
      <c r="T162" s="4"/>
      <c r="U162" s="78">
        <f>IFERROR(U161+Variables!$B$15,"")</f>
        <v>1.5200000000000011</v>
      </c>
      <c r="V162" s="60">
        <f t="shared" si="44"/>
        <v>0</v>
      </c>
      <c r="W162" s="60"/>
      <c r="X162" s="60" t="str">
        <f t="shared" si="46"/>
        <v/>
      </c>
      <c r="Y162" s="61">
        <f t="shared" si="47"/>
        <v>0</v>
      </c>
      <c r="Z162" s="75"/>
      <c r="AA162" s="4"/>
      <c r="AB162" s="60"/>
      <c r="AC162" s="60"/>
      <c r="AD162" s="60"/>
      <c r="AE162" s="60"/>
      <c r="AF162" s="61"/>
      <c r="AG162" s="75"/>
      <c r="AH162" s="4"/>
      <c r="AI162" s="60"/>
      <c r="AJ162" s="60"/>
      <c r="AK162" s="60"/>
      <c r="AL162" s="60"/>
      <c r="AM162" s="60"/>
      <c r="AN162" s="60"/>
      <c r="AO162" s="65"/>
      <c r="AP162" s="75"/>
    </row>
    <row r="163" spans="2:42" ht="15" customHeight="1" x14ac:dyDescent="0.2">
      <c r="B163" s="74"/>
      <c r="C163" s="53" t="str">
        <f>IF(C162&lt;EDATE(Variables!B$31,Variables!B$32-1),EDATE(C162,1),"")</f>
        <v/>
      </c>
      <c r="D163" s="74">
        <f t="shared" si="38"/>
        <v>1</v>
      </c>
      <c r="E163" s="74" t="str">
        <f t="shared" si="39"/>
        <v/>
      </c>
      <c r="F163" s="13"/>
      <c r="G163" s="13" t="str">
        <f>IF(D163=0,G162*Variables!$B$7,"")</f>
        <v/>
      </c>
      <c r="H163" s="13" t="str">
        <f>IF(D163=0,H162*Variables!$B$7,"")</f>
        <v/>
      </c>
      <c r="I163" s="14">
        <f>IFERROR((F163*Variables!$B$8),"")</f>
        <v>0</v>
      </c>
      <c r="J163" s="14"/>
      <c r="K163" s="14" t="str">
        <f>IFERROR((H163*Variables!$B$10),"")</f>
        <v/>
      </c>
      <c r="L163" s="14">
        <f t="shared" si="40"/>
        <v>0</v>
      </c>
      <c r="M163" s="75"/>
      <c r="N163" s="4"/>
      <c r="O163" s="60">
        <f t="shared" si="41"/>
        <v>0</v>
      </c>
      <c r="P163" s="60">
        <f t="shared" si="42"/>
        <v>0</v>
      </c>
      <c r="Q163" s="60" t="str">
        <f t="shared" si="43"/>
        <v/>
      </c>
      <c r="R163" s="61"/>
      <c r="S163" s="75"/>
      <c r="T163" s="4"/>
      <c r="U163" s="78">
        <f>IFERROR(U162+Variables!$B$15,"")</f>
        <v>1.5300000000000011</v>
      </c>
      <c r="V163" s="60">
        <f t="shared" si="44"/>
        <v>0</v>
      </c>
      <c r="W163" s="60"/>
      <c r="X163" s="60" t="str">
        <f t="shared" si="46"/>
        <v/>
      </c>
      <c r="Y163" s="61">
        <f t="shared" si="47"/>
        <v>0</v>
      </c>
      <c r="Z163" s="75"/>
      <c r="AA163" s="4"/>
      <c r="AB163" s="60"/>
      <c r="AC163" s="60"/>
      <c r="AD163" s="60"/>
      <c r="AE163" s="60"/>
      <c r="AF163" s="61"/>
      <c r="AG163" s="75"/>
      <c r="AH163" s="4"/>
      <c r="AI163" s="60"/>
      <c r="AJ163" s="60"/>
      <c r="AK163" s="60"/>
      <c r="AL163" s="60"/>
      <c r="AM163" s="60"/>
      <c r="AN163" s="60"/>
      <c r="AO163" s="65"/>
      <c r="AP163" s="75"/>
    </row>
    <row r="164" spans="2:42" ht="15" customHeight="1" x14ac:dyDescent="0.2">
      <c r="B164" s="74"/>
      <c r="C164" s="53" t="str">
        <f>IF(C163&lt;EDATE(Variables!B$31,Variables!B$32-1),EDATE(C163,1),"")</f>
        <v/>
      </c>
      <c r="D164" s="74">
        <f t="shared" si="38"/>
        <v>1</v>
      </c>
      <c r="E164" s="74" t="str">
        <f t="shared" si="39"/>
        <v/>
      </c>
      <c r="F164" s="13"/>
      <c r="G164" s="13" t="str">
        <f>IF(D164=0,G163*Variables!$B$7,"")</f>
        <v/>
      </c>
      <c r="H164" s="13" t="str">
        <f>IF(D164=0,H163*Variables!$B$7,"")</f>
        <v/>
      </c>
      <c r="I164" s="14">
        <f>IFERROR((F164*Variables!$B$8),"")</f>
        <v>0</v>
      </c>
      <c r="J164" s="14"/>
      <c r="K164" s="14" t="str">
        <f>IFERROR((H164*Variables!$B$10),"")</f>
        <v/>
      </c>
      <c r="L164" s="14">
        <f t="shared" si="40"/>
        <v>0</v>
      </c>
      <c r="M164" s="75"/>
      <c r="N164" s="4"/>
      <c r="O164" s="60">
        <f t="shared" si="41"/>
        <v>0</v>
      </c>
      <c r="P164" s="60">
        <f t="shared" si="42"/>
        <v>0</v>
      </c>
      <c r="Q164" s="60" t="str">
        <f t="shared" si="43"/>
        <v/>
      </c>
      <c r="R164" s="61"/>
      <c r="S164" s="75"/>
      <c r="T164" s="4"/>
      <c r="U164" s="78">
        <f>IFERROR(U163+Variables!$B$15,"")</f>
        <v>1.5400000000000011</v>
      </c>
      <c r="V164" s="60">
        <f t="shared" si="44"/>
        <v>0</v>
      </c>
      <c r="W164" s="60"/>
      <c r="X164" s="60" t="str">
        <f t="shared" si="46"/>
        <v/>
      </c>
      <c r="Y164" s="61">
        <f t="shared" si="47"/>
        <v>0</v>
      </c>
      <c r="Z164" s="75"/>
      <c r="AA164" s="4"/>
      <c r="AB164" s="60"/>
      <c r="AC164" s="60"/>
      <c r="AD164" s="60"/>
      <c r="AE164" s="60"/>
      <c r="AF164" s="61"/>
      <c r="AG164" s="75"/>
      <c r="AH164" s="4"/>
      <c r="AI164" s="60"/>
      <c r="AJ164" s="60"/>
      <c r="AK164" s="60"/>
      <c r="AL164" s="60"/>
      <c r="AM164" s="60"/>
      <c r="AN164" s="60"/>
      <c r="AO164" s="65"/>
      <c r="AP164" s="75"/>
    </row>
    <row r="165" spans="2:42" ht="15" customHeight="1" x14ac:dyDescent="0.2">
      <c r="B165" s="74"/>
      <c r="C165" s="53" t="str">
        <f>IF(C164&lt;EDATE(Variables!B$31,Variables!B$32-1),EDATE(C164,1),"")</f>
        <v/>
      </c>
      <c r="D165" s="74">
        <f t="shared" si="38"/>
        <v>1</v>
      </c>
      <c r="E165" s="74" t="str">
        <f t="shared" si="39"/>
        <v/>
      </c>
      <c r="F165" s="13"/>
      <c r="G165" s="13" t="str">
        <f>IF(D165=0,G164*Variables!$B$7,"")</f>
        <v/>
      </c>
      <c r="H165" s="13" t="str">
        <f>IF(D165=0,H164*Variables!$B$7,"")</f>
        <v/>
      </c>
      <c r="I165" s="14">
        <f>IFERROR((F165*Variables!$B$8),"")</f>
        <v>0</v>
      </c>
      <c r="J165" s="14"/>
      <c r="K165" s="14" t="str">
        <f>IFERROR((H165*Variables!$B$10),"")</f>
        <v/>
      </c>
      <c r="L165" s="14">
        <f t="shared" si="40"/>
        <v>0</v>
      </c>
      <c r="M165" s="75"/>
      <c r="N165" s="4"/>
      <c r="O165" s="60">
        <f t="shared" si="41"/>
        <v>0</v>
      </c>
      <c r="P165" s="60">
        <f t="shared" si="42"/>
        <v>0</v>
      </c>
      <c r="Q165" s="60" t="str">
        <f t="shared" si="43"/>
        <v/>
      </c>
      <c r="R165" s="61"/>
      <c r="S165" s="75"/>
      <c r="T165" s="4"/>
      <c r="U165" s="78">
        <f>IFERROR(U164+Variables!$B$15,"")</f>
        <v>1.5500000000000012</v>
      </c>
      <c r="V165" s="60">
        <f t="shared" si="44"/>
        <v>0</v>
      </c>
      <c r="W165" s="60"/>
      <c r="X165" s="60" t="str">
        <f t="shared" si="46"/>
        <v/>
      </c>
      <c r="Y165" s="61">
        <f t="shared" si="47"/>
        <v>0</v>
      </c>
      <c r="Z165" s="75"/>
      <c r="AA165" s="4"/>
      <c r="AB165" s="60"/>
      <c r="AC165" s="60"/>
      <c r="AD165" s="60"/>
      <c r="AE165" s="60"/>
      <c r="AF165" s="61"/>
      <c r="AG165" s="75"/>
      <c r="AH165" s="4"/>
      <c r="AI165" s="60"/>
      <c r="AJ165" s="60"/>
      <c r="AK165" s="60"/>
      <c r="AL165" s="60"/>
      <c r="AM165" s="60"/>
      <c r="AN165" s="60"/>
      <c r="AO165" s="65"/>
      <c r="AP165" s="75"/>
    </row>
    <row r="166" spans="2:42" ht="15" customHeight="1" x14ac:dyDescent="0.2">
      <c r="B166" s="74"/>
      <c r="C166" s="53" t="str">
        <f>IF(C165&lt;EDATE(Variables!B$31,Variables!B$32-1),EDATE(C165,1),"")</f>
        <v/>
      </c>
      <c r="D166" s="74">
        <f t="shared" si="38"/>
        <v>1</v>
      </c>
      <c r="E166" s="74" t="str">
        <f t="shared" si="39"/>
        <v/>
      </c>
      <c r="F166" s="13"/>
      <c r="G166" s="13" t="str">
        <f>IF(D166=0,G165*Variables!$B$7,"")</f>
        <v/>
      </c>
      <c r="H166" s="13" t="str">
        <f>IF(D166=0,H165*Variables!$B$7,"")</f>
        <v/>
      </c>
      <c r="I166" s="14">
        <f>IFERROR((F166*Variables!$B$8),"")</f>
        <v>0</v>
      </c>
      <c r="J166" s="14"/>
      <c r="K166" s="14" t="str">
        <f>IFERROR((H166*Variables!$B$10),"")</f>
        <v/>
      </c>
      <c r="L166" s="14">
        <f t="shared" si="40"/>
        <v>0</v>
      </c>
      <c r="M166" s="75"/>
      <c r="N166" s="4"/>
      <c r="O166" s="60">
        <f t="shared" si="41"/>
        <v>0</v>
      </c>
      <c r="P166" s="60">
        <f t="shared" si="42"/>
        <v>0</v>
      </c>
      <c r="Q166" s="60" t="str">
        <f t="shared" si="43"/>
        <v/>
      </c>
      <c r="R166" s="61"/>
      <c r="S166" s="75"/>
      <c r="T166" s="4"/>
      <c r="U166" s="78">
        <f>IFERROR(U165+Variables!$B$15,"")</f>
        <v>1.5600000000000012</v>
      </c>
      <c r="V166" s="60">
        <f t="shared" si="44"/>
        <v>0</v>
      </c>
      <c r="W166" s="60"/>
      <c r="X166" s="60" t="str">
        <f t="shared" si="46"/>
        <v/>
      </c>
      <c r="Y166" s="61">
        <f t="shared" si="47"/>
        <v>0</v>
      </c>
      <c r="Z166" s="75"/>
      <c r="AA166" s="4"/>
      <c r="AB166" s="60"/>
      <c r="AC166" s="60"/>
      <c r="AD166" s="60"/>
      <c r="AE166" s="60"/>
      <c r="AF166" s="61"/>
      <c r="AG166" s="75"/>
      <c r="AH166" s="4"/>
      <c r="AI166" s="60"/>
      <c r="AJ166" s="60"/>
      <c r="AK166" s="60"/>
      <c r="AL166" s="60"/>
      <c r="AM166" s="60"/>
      <c r="AN166" s="60"/>
      <c r="AO166" s="65"/>
      <c r="AP166" s="75"/>
    </row>
    <row r="167" spans="2:42" ht="15" customHeight="1" x14ac:dyDescent="0.2">
      <c r="B167" s="74"/>
      <c r="C167" s="53" t="str">
        <f>IF(C166&lt;EDATE(Variables!B$31,Variables!B$32-1),EDATE(C166,1),"")</f>
        <v/>
      </c>
      <c r="D167" s="74">
        <f t="shared" si="38"/>
        <v>1</v>
      </c>
      <c r="E167" s="74" t="str">
        <f t="shared" si="39"/>
        <v/>
      </c>
      <c r="F167" s="13"/>
      <c r="G167" s="13" t="str">
        <f>IF(D167=0,G166*Variables!$B$7,"")</f>
        <v/>
      </c>
      <c r="H167" s="13" t="str">
        <f>IF(D167=0,H166*Variables!$B$7,"")</f>
        <v/>
      </c>
      <c r="I167" s="14">
        <f>IFERROR((F167*Variables!$B$8),"")</f>
        <v>0</v>
      </c>
      <c r="J167" s="14"/>
      <c r="K167" s="14" t="str">
        <f>IFERROR((H167*Variables!$B$10),"")</f>
        <v/>
      </c>
      <c r="L167" s="14">
        <f t="shared" si="40"/>
        <v>0</v>
      </c>
      <c r="M167" s="75"/>
      <c r="N167" s="4"/>
      <c r="O167" s="60">
        <f t="shared" si="41"/>
        <v>0</v>
      </c>
      <c r="P167" s="60">
        <f t="shared" si="42"/>
        <v>0</v>
      </c>
      <c r="Q167" s="60" t="str">
        <f t="shared" si="43"/>
        <v/>
      </c>
      <c r="R167" s="61"/>
      <c r="S167" s="75"/>
      <c r="T167" s="4"/>
      <c r="U167" s="78">
        <f>IFERROR(U166+Variables!$B$15,"")</f>
        <v>1.5700000000000012</v>
      </c>
      <c r="V167" s="60">
        <f t="shared" si="44"/>
        <v>0</v>
      </c>
      <c r="W167" s="60"/>
      <c r="X167" s="60" t="str">
        <f t="shared" si="46"/>
        <v/>
      </c>
      <c r="Y167" s="61">
        <f t="shared" si="47"/>
        <v>0</v>
      </c>
      <c r="Z167" s="75"/>
      <c r="AA167" s="4"/>
      <c r="AB167" s="60"/>
      <c r="AC167" s="60"/>
      <c r="AD167" s="60"/>
      <c r="AE167" s="60"/>
      <c r="AF167" s="61"/>
      <c r="AG167" s="75"/>
      <c r="AH167" s="4"/>
      <c r="AI167" s="60"/>
      <c r="AJ167" s="60"/>
      <c r="AK167" s="60"/>
      <c r="AL167" s="60"/>
      <c r="AM167" s="60"/>
      <c r="AN167" s="60"/>
      <c r="AO167" s="65"/>
      <c r="AP167" s="75"/>
    </row>
    <row r="168" spans="2:42" ht="15" customHeight="1" x14ac:dyDescent="0.2">
      <c r="B168" s="74"/>
      <c r="C168" s="53" t="str">
        <f>IF(C167&lt;EDATE(Variables!B$31,Variables!B$32-1),EDATE(C167,1),"")</f>
        <v/>
      </c>
      <c r="D168" s="74">
        <f t="shared" si="38"/>
        <v>1</v>
      </c>
      <c r="E168" s="74" t="str">
        <f t="shared" si="39"/>
        <v/>
      </c>
      <c r="F168" s="13"/>
      <c r="G168" s="13" t="str">
        <f>IF(D168=0,G167*Variables!$B$7,"")</f>
        <v/>
      </c>
      <c r="H168" s="13" t="str">
        <f>IF(D168=0,H167*Variables!$B$7,"")</f>
        <v/>
      </c>
      <c r="I168" s="14">
        <f>IFERROR((F168*Variables!$B$8),"")</f>
        <v>0</v>
      </c>
      <c r="J168" s="14"/>
      <c r="K168" s="14" t="str">
        <f>IFERROR((H168*Variables!$B$10),"")</f>
        <v/>
      </c>
      <c r="L168" s="14">
        <f t="shared" si="40"/>
        <v>0</v>
      </c>
      <c r="M168" s="75"/>
      <c r="N168" s="4"/>
      <c r="O168" s="60">
        <f t="shared" si="41"/>
        <v>0</v>
      </c>
      <c r="P168" s="60">
        <f t="shared" si="42"/>
        <v>0</v>
      </c>
      <c r="Q168" s="60" t="str">
        <f t="shared" si="43"/>
        <v/>
      </c>
      <c r="R168" s="61"/>
      <c r="S168" s="75"/>
      <c r="T168" s="4"/>
      <c r="U168" s="78">
        <f>IFERROR(U167+Variables!$B$15,"")</f>
        <v>1.5800000000000012</v>
      </c>
      <c r="V168" s="60">
        <f t="shared" si="44"/>
        <v>0</v>
      </c>
      <c r="W168" s="60"/>
      <c r="X168" s="60" t="str">
        <f t="shared" si="46"/>
        <v/>
      </c>
      <c r="Y168" s="61">
        <f t="shared" si="47"/>
        <v>0</v>
      </c>
      <c r="Z168" s="75"/>
      <c r="AA168" s="4"/>
      <c r="AB168" s="60"/>
      <c r="AC168" s="60"/>
      <c r="AD168" s="60"/>
      <c r="AE168" s="60"/>
      <c r="AF168" s="61"/>
      <c r="AG168" s="75"/>
      <c r="AH168" s="4"/>
      <c r="AI168" s="60"/>
      <c r="AJ168" s="60"/>
      <c r="AK168" s="60"/>
      <c r="AL168" s="60"/>
      <c r="AM168" s="60"/>
      <c r="AN168" s="60"/>
      <c r="AO168" s="65"/>
      <c r="AP168" s="75"/>
    </row>
    <row r="169" spans="2:42" ht="15" customHeight="1" x14ac:dyDescent="0.2">
      <c r="B169" s="74"/>
      <c r="C169" s="53" t="str">
        <f>IF(C168&lt;EDATE(Variables!B$31,Variables!B$32-1),EDATE(C168,1),"")</f>
        <v/>
      </c>
      <c r="D169" s="74">
        <f t="shared" si="38"/>
        <v>1</v>
      </c>
      <c r="E169" s="74" t="str">
        <f t="shared" si="39"/>
        <v/>
      </c>
      <c r="F169" s="13"/>
      <c r="G169" s="13" t="str">
        <f>IF(D169=0,G168*Variables!$B$7,"")</f>
        <v/>
      </c>
      <c r="H169" s="13" t="str">
        <f>IF(D169=0,H168*Variables!$B$7,"")</f>
        <v/>
      </c>
      <c r="I169" s="14">
        <f>IFERROR((F169*Variables!$B$8),"")</f>
        <v>0</v>
      </c>
      <c r="J169" s="14"/>
      <c r="K169" s="14" t="str">
        <f>IFERROR((H169*Variables!$B$10),"")</f>
        <v/>
      </c>
      <c r="L169" s="14">
        <f t="shared" si="40"/>
        <v>0</v>
      </c>
      <c r="M169" s="75"/>
      <c r="N169" s="4"/>
      <c r="O169" s="60">
        <f t="shared" si="41"/>
        <v>0</v>
      </c>
      <c r="P169" s="60">
        <f t="shared" si="42"/>
        <v>0</v>
      </c>
      <c r="Q169" s="60" t="str">
        <f t="shared" si="43"/>
        <v/>
      </c>
      <c r="R169" s="61"/>
      <c r="S169" s="75"/>
      <c r="T169" s="4"/>
      <c r="U169" s="78">
        <f>IFERROR(U168+Variables!$B$15,"")</f>
        <v>1.5900000000000012</v>
      </c>
      <c r="V169" s="60">
        <f t="shared" si="44"/>
        <v>0</v>
      </c>
      <c r="W169" s="60"/>
      <c r="X169" s="60" t="str">
        <f t="shared" si="46"/>
        <v/>
      </c>
      <c r="Y169" s="61">
        <f t="shared" si="47"/>
        <v>0</v>
      </c>
      <c r="Z169" s="75"/>
      <c r="AA169" s="4"/>
      <c r="AB169" s="60"/>
      <c r="AC169" s="60"/>
      <c r="AD169" s="60"/>
      <c r="AE169" s="60"/>
      <c r="AF169" s="61"/>
      <c r="AG169" s="75"/>
      <c r="AH169" s="4"/>
      <c r="AI169" s="60"/>
      <c r="AJ169" s="60"/>
      <c r="AK169" s="60"/>
      <c r="AL169" s="60"/>
      <c r="AM169" s="60"/>
      <c r="AN169" s="60"/>
      <c r="AO169" s="65"/>
      <c r="AP169" s="75"/>
    </row>
    <row r="170" spans="2:42" ht="15" customHeight="1" x14ac:dyDescent="0.2">
      <c r="B170" s="74"/>
      <c r="C170" s="53" t="str">
        <f>IF(C169&lt;EDATE(Variables!B$31,Variables!B$32-1),EDATE(C169,1),"")</f>
        <v/>
      </c>
      <c r="D170" s="74">
        <f t="shared" si="38"/>
        <v>1</v>
      </c>
      <c r="E170" s="74" t="str">
        <f t="shared" si="39"/>
        <v/>
      </c>
      <c r="F170" s="13"/>
      <c r="G170" s="13" t="str">
        <f>IF(D170=0,G169*Variables!$B$7,"")</f>
        <v/>
      </c>
      <c r="H170" s="13" t="str">
        <f>IF(D170=0,H169*Variables!$B$7,"")</f>
        <v/>
      </c>
      <c r="I170" s="14">
        <f>IFERROR((F170*Variables!$B$8),"")</f>
        <v>0</v>
      </c>
      <c r="J170" s="14"/>
      <c r="K170" s="14" t="str">
        <f>IFERROR((H170*Variables!$B$10),"")</f>
        <v/>
      </c>
      <c r="L170" s="14">
        <f t="shared" si="40"/>
        <v>0</v>
      </c>
      <c r="M170" s="75"/>
      <c r="N170" s="4"/>
      <c r="O170" s="60">
        <f t="shared" si="41"/>
        <v>0</v>
      </c>
      <c r="P170" s="60">
        <f t="shared" si="42"/>
        <v>0</v>
      </c>
      <c r="Q170" s="60" t="str">
        <f t="shared" si="43"/>
        <v/>
      </c>
      <c r="R170" s="61"/>
      <c r="S170" s="75"/>
      <c r="T170" s="4"/>
      <c r="U170" s="78">
        <f>IFERROR(U169+Variables!$B$15,"")</f>
        <v>1.6000000000000012</v>
      </c>
      <c r="V170" s="60">
        <f t="shared" si="44"/>
        <v>0</v>
      </c>
      <c r="W170" s="60"/>
      <c r="X170" s="60" t="str">
        <f t="shared" si="46"/>
        <v/>
      </c>
      <c r="Y170" s="61">
        <f t="shared" si="47"/>
        <v>0</v>
      </c>
      <c r="Z170" s="75"/>
      <c r="AA170" s="4"/>
      <c r="AB170" s="60"/>
      <c r="AC170" s="60"/>
      <c r="AD170" s="60"/>
      <c r="AE170" s="60"/>
      <c r="AF170" s="61"/>
      <c r="AG170" s="75"/>
      <c r="AH170" s="4"/>
      <c r="AI170" s="60"/>
      <c r="AJ170" s="60"/>
      <c r="AK170" s="60"/>
      <c r="AL170" s="60"/>
      <c r="AM170" s="60"/>
      <c r="AN170" s="60"/>
      <c r="AO170" s="65"/>
      <c r="AP170" s="75"/>
    </row>
    <row r="171" spans="2:42" ht="15" customHeight="1" x14ac:dyDescent="0.2">
      <c r="B171" s="74"/>
      <c r="C171" s="53" t="str">
        <f>IF(C170&lt;EDATE(Variables!B$31,Variables!B$32-1),EDATE(C170,1),"")</f>
        <v/>
      </c>
      <c r="D171" s="74">
        <f t="shared" si="38"/>
        <v>1</v>
      </c>
      <c r="E171" s="74" t="str">
        <f t="shared" si="39"/>
        <v/>
      </c>
      <c r="F171" s="13"/>
      <c r="G171" s="13" t="str">
        <f>IF(D171=0,G170*Variables!$B$7,"")</f>
        <v/>
      </c>
      <c r="H171" s="13" t="str">
        <f>IF(D171=0,H170*Variables!$B$7,"")</f>
        <v/>
      </c>
      <c r="I171" s="14">
        <f>IFERROR((F171*Variables!$B$8),"")</f>
        <v>0</v>
      </c>
      <c r="J171" s="14"/>
      <c r="K171" s="14" t="str">
        <f>IFERROR((H171*Variables!$B$10),"")</f>
        <v/>
      </c>
      <c r="L171" s="14">
        <f t="shared" si="40"/>
        <v>0</v>
      </c>
      <c r="M171" s="75"/>
      <c r="N171" s="4"/>
      <c r="O171" s="60">
        <f t="shared" si="41"/>
        <v>0</v>
      </c>
      <c r="P171" s="60">
        <f t="shared" si="42"/>
        <v>0</v>
      </c>
      <c r="Q171" s="60" t="str">
        <f t="shared" si="43"/>
        <v/>
      </c>
      <c r="R171" s="61"/>
      <c r="S171" s="75"/>
      <c r="T171" s="4"/>
      <c r="U171" s="78">
        <f>IFERROR(U170+Variables!$B$15,"")</f>
        <v>1.6100000000000012</v>
      </c>
      <c r="V171" s="60">
        <f t="shared" si="44"/>
        <v>0</v>
      </c>
      <c r="W171" s="60"/>
      <c r="X171" s="60" t="str">
        <f t="shared" si="46"/>
        <v/>
      </c>
      <c r="Y171" s="61">
        <f t="shared" si="47"/>
        <v>0</v>
      </c>
      <c r="Z171" s="75"/>
      <c r="AA171" s="4"/>
      <c r="AB171" s="60"/>
      <c r="AC171" s="60"/>
      <c r="AD171" s="60"/>
      <c r="AE171" s="60"/>
      <c r="AF171" s="61"/>
      <c r="AG171" s="75"/>
      <c r="AH171" s="4"/>
      <c r="AI171" s="60"/>
      <c r="AJ171" s="60"/>
      <c r="AK171" s="60"/>
      <c r="AL171" s="60"/>
      <c r="AM171" s="60"/>
      <c r="AN171" s="60"/>
      <c r="AO171" s="65"/>
      <c r="AP171" s="75"/>
    </row>
    <row r="172" spans="2:42" ht="15" customHeight="1" x14ac:dyDescent="0.2">
      <c r="B172" s="74"/>
      <c r="C172" s="53" t="str">
        <f>IF(C171&lt;EDATE(Variables!B$31,Variables!B$32-1),EDATE(C171,1),"")</f>
        <v/>
      </c>
      <c r="D172" s="74">
        <f t="shared" si="38"/>
        <v>1</v>
      </c>
      <c r="E172" s="74" t="str">
        <f t="shared" si="39"/>
        <v/>
      </c>
      <c r="F172" s="13"/>
      <c r="G172" s="13" t="str">
        <f>IF(D172=0,G171*Variables!$B$7,"")</f>
        <v/>
      </c>
      <c r="H172" s="13" t="str">
        <f>IF(D172=0,H171*Variables!$B$7,"")</f>
        <v/>
      </c>
      <c r="I172" s="14">
        <f>IFERROR((F172*Variables!$B$8),"")</f>
        <v>0</v>
      </c>
      <c r="J172" s="14"/>
      <c r="K172" s="14" t="str">
        <f>IFERROR((H172*Variables!$B$10),"")</f>
        <v/>
      </c>
      <c r="L172" s="14">
        <f t="shared" si="40"/>
        <v>0</v>
      </c>
      <c r="M172" s="75"/>
      <c r="N172" s="4"/>
      <c r="O172" s="60">
        <f t="shared" si="41"/>
        <v>0</v>
      </c>
      <c r="P172" s="60">
        <f t="shared" si="42"/>
        <v>0</v>
      </c>
      <c r="Q172" s="60" t="str">
        <f t="shared" si="43"/>
        <v/>
      </c>
      <c r="R172" s="61"/>
      <c r="S172" s="75"/>
      <c r="T172" s="4"/>
      <c r="U172" s="78">
        <f>IFERROR(U171+Variables!$B$15,"")</f>
        <v>1.6200000000000012</v>
      </c>
      <c r="V172" s="60">
        <f t="shared" si="44"/>
        <v>0</v>
      </c>
      <c r="W172" s="60"/>
      <c r="X172" s="60" t="str">
        <f t="shared" si="46"/>
        <v/>
      </c>
      <c r="Y172" s="61">
        <f t="shared" si="47"/>
        <v>0</v>
      </c>
      <c r="Z172" s="75"/>
      <c r="AA172" s="4"/>
      <c r="AB172" s="60"/>
      <c r="AC172" s="60"/>
      <c r="AD172" s="60"/>
      <c r="AE172" s="60"/>
      <c r="AF172" s="61"/>
      <c r="AG172" s="75"/>
      <c r="AH172" s="4"/>
      <c r="AI172" s="60"/>
      <c r="AJ172" s="60"/>
      <c r="AK172" s="60"/>
      <c r="AL172" s="60"/>
      <c r="AM172" s="60"/>
      <c r="AN172" s="60"/>
      <c r="AO172" s="65"/>
      <c r="AP172" s="75"/>
    </row>
    <row r="173" spans="2:42" ht="15" customHeight="1" x14ac:dyDescent="0.2">
      <c r="B173" s="74"/>
      <c r="C173" s="53" t="str">
        <f>IF(C172&lt;EDATE(Variables!B$31,Variables!B$32-1),EDATE(C172,1),"")</f>
        <v/>
      </c>
      <c r="D173" s="74">
        <f t="shared" si="38"/>
        <v>1</v>
      </c>
      <c r="E173" s="74" t="str">
        <f t="shared" si="39"/>
        <v/>
      </c>
      <c r="F173" s="13"/>
      <c r="G173" s="13" t="str">
        <f>IF(D173=0,G172*Variables!$B$7,"")</f>
        <v/>
      </c>
      <c r="H173" s="13" t="str">
        <f>IF(D173=0,H172*Variables!$B$7,"")</f>
        <v/>
      </c>
      <c r="I173" s="14">
        <f>IFERROR((F173*Variables!$B$8),"")</f>
        <v>0</v>
      </c>
      <c r="J173" s="14"/>
      <c r="K173" s="14" t="str">
        <f>IFERROR((H173*Variables!$B$10),"")</f>
        <v/>
      </c>
      <c r="L173" s="14">
        <f t="shared" si="40"/>
        <v>0</v>
      </c>
      <c r="M173" s="75"/>
      <c r="N173" s="4"/>
      <c r="O173" s="60">
        <f t="shared" si="41"/>
        <v>0</v>
      </c>
      <c r="P173" s="60">
        <f t="shared" si="42"/>
        <v>0</v>
      </c>
      <c r="Q173" s="60" t="str">
        <f t="shared" si="43"/>
        <v/>
      </c>
      <c r="R173" s="61"/>
      <c r="S173" s="75"/>
      <c r="T173" s="4"/>
      <c r="U173" s="78">
        <f>IFERROR(U172+Variables!$B$15,"")</f>
        <v>1.6300000000000012</v>
      </c>
      <c r="V173" s="60">
        <f t="shared" si="44"/>
        <v>0</v>
      </c>
      <c r="W173" s="60"/>
      <c r="X173" s="60" t="str">
        <f t="shared" si="46"/>
        <v/>
      </c>
      <c r="Y173" s="61">
        <f t="shared" si="47"/>
        <v>0</v>
      </c>
      <c r="Z173" s="75"/>
      <c r="AA173" s="4"/>
      <c r="AB173" s="60"/>
      <c r="AC173" s="60"/>
      <c r="AD173" s="60"/>
      <c r="AE173" s="60"/>
      <c r="AF173" s="61"/>
      <c r="AG173" s="75"/>
      <c r="AH173" s="4"/>
      <c r="AI173" s="60"/>
      <c r="AJ173" s="60"/>
      <c r="AK173" s="60"/>
      <c r="AL173" s="60"/>
      <c r="AM173" s="60"/>
      <c r="AN173" s="60"/>
      <c r="AO173" s="65"/>
      <c r="AP173" s="75"/>
    </row>
    <row r="174" spans="2:42" ht="15" customHeight="1" x14ac:dyDescent="0.2">
      <c r="B174" s="74"/>
      <c r="C174" s="53" t="str">
        <f>IF(C173&lt;EDATE(Variables!B$31,Variables!B$32-1),EDATE(C173,1),"")</f>
        <v/>
      </c>
      <c r="D174" s="74">
        <f t="shared" si="38"/>
        <v>1</v>
      </c>
      <c r="E174" s="74" t="str">
        <f t="shared" si="39"/>
        <v/>
      </c>
      <c r="F174" s="13"/>
      <c r="G174" s="13" t="str">
        <f>IF(D174=0,G173*Variables!$B$7,"")</f>
        <v/>
      </c>
      <c r="H174" s="13" t="str">
        <f>IF(D174=0,H173*Variables!$B$7,"")</f>
        <v/>
      </c>
      <c r="I174" s="14">
        <f>IFERROR((F174*Variables!$B$8),"")</f>
        <v>0</v>
      </c>
      <c r="J174" s="14"/>
      <c r="K174" s="14" t="str">
        <f>IFERROR((H174*Variables!$B$10),"")</f>
        <v/>
      </c>
      <c r="L174" s="14">
        <f t="shared" si="40"/>
        <v>0</v>
      </c>
      <c r="M174" s="75"/>
      <c r="N174" s="4"/>
      <c r="O174" s="60">
        <f t="shared" si="41"/>
        <v>0</v>
      </c>
      <c r="P174" s="60">
        <f t="shared" si="42"/>
        <v>0</v>
      </c>
      <c r="Q174" s="60" t="str">
        <f t="shared" si="43"/>
        <v/>
      </c>
      <c r="R174" s="61"/>
      <c r="S174" s="75"/>
      <c r="T174" s="4"/>
      <c r="U174" s="78">
        <f>IFERROR(U173+Variables!$B$15,"")</f>
        <v>1.6400000000000012</v>
      </c>
      <c r="V174" s="60">
        <f t="shared" si="44"/>
        <v>0</v>
      </c>
      <c r="W174" s="60"/>
      <c r="X174" s="60" t="str">
        <f t="shared" si="46"/>
        <v/>
      </c>
      <c r="Y174" s="61">
        <f t="shared" si="47"/>
        <v>0</v>
      </c>
      <c r="Z174" s="75"/>
      <c r="AA174" s="4"/>
      <c r="AB174" s="60"/>
      <c r="AC174" s="60"/>
      <c r="AD174" s="60"/>
      <c r="AE174" s="60"/>
      <c r="AF174" s="61"/>
      <c r="AG174" s="75"/>
      <c r="AH174" s="4"/>
      <c r="AI174" s="60"/>
      <c r="AJ174" s="60"/>
      <c r="AK174" s="60"/>
      <c r="AL174" s="60"/>
      <c r="AM174" s="60"/>
      <c r="AN174" s="60"/>
      <c r="AO174" s="65"/>
      <c r="AP174" s="75"/>
    </row>
    <row r="175" spans="2:42" ht="15" customHeight="1" x14ac:dyDescent="0.2">
      <c r="B175" s="74"/>
      <c r="C175" s="53" t="str">
        <f>IF(C174&lt;EDATE(Variables!B$31,Variables!B$32-1),EDATE(C174,1),"")</f>
        <v/>
      </c>
      <c r="D175" s="74">
        <f t="shared" si="38"/>
        <v>1</v>
      </c>
      <c r="E175" s="74" t="str">
        <f t="shared" si="39"/>
        <v/>
      </c>
      <c r="F175" s="13"/>
      <c r="G175" s="13" t="str">
        <f>IF(D175=0,G174*Variables!$B$7,"")</f>
        <v/>
      </c>
      <c r="H175" s="13" t="str">
        <f>IF(D175=0,H174*Variables!$B$7,"")</f>
        <v/>
      </c>
      <c r="I175" s="14">
        <f>IFERROR((F175*Variables!$B$8),"")</f>
        <v>0</v>
      </c>
      <c r="J175" s="14"/>
      <c r="K175" s="14" t="str">
        <f>IFERROR((H175*Variables!$B$10),"")</f>
        <v/>
      </c>
      <c r="L175" s="14">
        <f t="shared" si="40"/>
        <v>0</v>
      </c>
      <c r="M175" s="75"/>
      <c r="N175" s="4"/>
      <c r="O175" s="60">
        <f t="shared" si="41"/>
        <v>0</v>
      </c>
      <c r="P175" s="60">
        <f t="shared" si="42"/>
        <v>0</v>
      </c>
      <c r="Q175" s="60" t="str">
        <f t="shared" ref="Q175:Q206" si="48">IFERROR(K175/1000*$Q$14,"")</f>
        <v/>
      </c>
      <c r="R175" s="61"/>
      <c r="S175" s="75"/>
      <c r="T175" s="4"/>
      <c r="U175" s="78">
        <f>IFERROR(U174+Variables!$B$15,"")</f>
        <v>1.6500000000000012</v>
      </c>
      <c r="V175" s="60">
        <f t="shared" ref="V175:V206" si="49">IFERROR(O175*U175,"")</f>
        <v>0</v>
      </c>
      <c r="W175" s="60"/>
      <c r="X175" s="60" t="str">
        <f t="shared" si="46"/>
        <v/>
      </c>
      <c r="Y175" s="61">
        <f t="shared" si="47"/>
        <v>0</v>
      </c>
      <c r="Z175" s="75"/>
      <c r="AA175" s="4"/>
      <c r="AB175" s="60"/>
      <c r="AC175" s="60"/>
      <c r="AD175" s="60"/>
      <c r="AE175" s="60"/>
      <c r="AF175" s="61"/>
      <c r="AG175" s="75"/>
      <c r="AH175" s="4"/>
      <c r="AI175" s="60"/>
      <c r="AJ175" s="60"/>
      <c r="AK175" s="60"/>
      <c r="AL175" s="60"/>
      <c r="AM175" s="60"/>
      <c r="AN175" s="60"/>
      <c r="AO175" s="65"/>
      <c r="AP175" s="75"/>
    </row>
    <row r="176" spans="2:42" ht="15" customHeight="1" x14ac:dyDescent="0.2">
      <c r="B176" s="74"/>
      <c r="C176" s="53" t="str">
        <f>IF(C175&lt;EDATE(Variables!B$31,Variables!B$32-1),EDATE(C175,1),"")</f>
        <v/>
      </c>
      <c r="D176" s="74">
        <f t="shared" si="38"/>
        <v>1</v>
      </c>
      <c r="E176" s="74" t="str">
        <f t="shared" si="39"/>
        <v/>
      </c>
      <c r="F176" s="13"/>
      <c r="G176" s="13" t="str">
        <f>IF(D176=0,G175*Variables!$B$7,"")</f>
        <v/>
      </c>
      <c r="H176" s="13" t="str">
        <f>IF(D176=0,H175*Variables!$B$7,"")</f>
        <v/>
      </c>
      <c r="I176" s="14">
        <f>IFERROR((F176*Variables!$B$8),"")</f>
        <v>0</v>
      </c>
      <c r="J176" s="14"/>
      <c r="K176" s="14" t="str">
        <f>IFERROR((H176*Variables!$B$10),"")</f>
        <v/>
      </c>
      <c r="L176" s="14">
        <f t="shared" si="40"/>
        <v>0</v>
      </c>
      <c r="M176" s="75"/>
      <c r="N176" s="4"/>
      <c r="O176" s="60">
        <f t="shared" si="41"/>
        <v>0</v>
      </c>
      <c r="P176" s="60">
        <f t="shared" si="42"/>
        <v>0</v>
      </c>
      <c r="Q176" s="60" t="str">
        <f t="shared" si="48"/>
        <v/>
      </c>
      <c r="R176" s="61"/>
      <c r="S176" s="75"/>
      <c r="T176" s="4"/>
      <c r="U176" s="78">
        <f>IFERROR(U175+Variables!$B$15,"")</f>
        <v>1.6600000000000013</v>
      </c>
      <c r="V176" s="60">
        <f t="shared" si="49"/>
        <v>0</v>
      </c>
      <c r="W176" s="60"/>
      <c r="X176" s="60" t="str">
        <f t="shared" si="46"/>
        <v/>
      </c>
      <c r="Y176" s="61">
        <f t="shared" si="47"/>
        <v>0</v>
      </c>
      <c r="Z176" s="75"/>
      <c r="AA176" s="4"/>
      <c r="AB176" s="60"/>
      <c r="AC176" s="60"/>
      <c r="AD176" s="60"/>
      <c r="AE176" s="60"/>
      <c r="AF176" s="61"/>
      <c r="AG176" s="75"/>
      <c r="AH176" s="4"/>
      <c r="AI176" s="60"/>
      <c r="AJ176" s="60"/>
      <c r="AK176" s="60"/>
      <c r="AL176" s="60"/>
      <c r="AM176" s="60"/>
      <c r="AN176" s="60"/>
      <c r="AO176" s="65"/>
      <c r="AP176" s="75"/>
    </row>
    <row r="177" spans="2:42" ht="15" customHeight="1" x14ac:dyDescent="0.2">
      <c r="B177" s="74"/>
      <c r="C177" s="53" t="str">
        <f>IF(C176&lt;EDATE(Variables!B$31,Variables!B$32-1),EDATE(C176,1),"")</f>
        <v/>
      </c>
      <c r="D177" s="74">
        <f t="shared" si="38"/>
        <v>1</v>
      </c>
      <c r="E177" s="74" t="str">
        <f t="shared" si="39"/>
        <v/>
      </c>
      <c r="F177" s="13"/>
      <c r="G177" s="13" t="str">
        <f>IF(D177=0,G176*Variables!$B$7,"")</f>
        <v/>
      </c>
      <c r="H177" s="13" t="str">
        <f>IF(D177=0,H176*Variables!$B$7,"")</f>
        <v/>
      </c>
      <c r="I177" s="14">
        <f>IFERROR((F177*Variables!$B$8),"")</f>
        <v>0</v>
      </c>
      <c r="J177" s="14"/>
      <c r="K177" s="14" t="str">
        <f>IFERROR((H177*Variables!$B$10),"")</f>
        <v/>
      </c>
      <c r="L177" s="14">
        <f t="shared" si="40"/>
        <v>0</v>
      </c>
      <c r="M177" s="75"/>
      <c r="N177" s="4"/>
      <c r="O177" s="60">
        <f t="shared" si="41"/>
        <v>0</v>
      </c>
      <c r="P177" s="60">
        <f t="shared" si="42"/>
        <v>0</v>
      </c>
      <c r="Q177" s="60" t="str">
        <f t="shared" si="48"/>
        <v/>
      </c>
      <c r="R177" s="61"/>
      <c r="S177" s="75"/>
      <c r="T177" s="4"/>
      <c r="U177" s="78">
        <f>IFERROR(U176+Variables!$B$15,"")</f>
        <v>1.6700000000000013</v>
      </c>
      <c r="V177" s="60">
        <f t="shared" si="49"/>
        <v>0</v>
      </c>
      <c r="W177" s="60"/>
      <c r="X177" s="60" t="str">
        <f t="shared" si="46"/>
        <v/>
      </c>
      <c r="Y177" s="61">
        <f t="shared" si="47"/>
        <v>0</v>
      </c>
      <c r="Z177" s="75"/>
      <c r="AA177" s="4"/>
      <c r="AB177" s="60"/>
      <c r="AC177" s="60"/>
      <c r="AD177" s="60"/>
      <c r="AE177" s="60"/>
      <c r="AF177" s="61"/>
      <c r="AG177" s="75"/>
      <c r="AH177" s="4"/>
      <c r="AI177" s="60"/>
      <c r="AJ177" s="60"/>
      <c r="AK177" s="60"/>
      <c r="AL177" s="60"/>
      <c r="AM177" s="60"/>
      <c r="AN177" s="60"/>
      <c r="AO177" s="65"/>
      <c r="AP177" s="75"/>
    </row>
    <row r="178" spans="2:42" ht="15" customHeight="1" x14ac:dyDescent="0.2">
      <c r="B178" s="74"/>
      <c r="C178" s="53" t="str">
        <f>IF(C177&lt;EDATE(Variables!B$31,Variables!B$32-1),EDATE(C177,1),"")</f>
        <v/>
      </c>
      <c r="D178" s="74">
        <f t="shared" si="38"/>
        <v>1</v>
      </c>
      <c r="E178" s="74" t="str">
        <f t="shared" si="39"/>
        <v/>
      </c>
      <c r="F178" s="13"/>
      <c r="G178" s="13" t="str">
        <f>IF(D178=0,G177*Variables!$B$7,"")</f>
        <v/>
      </c>
      <c r="H178" s="13" t="str">
        <f>IF(D178=0,H177*Variables!$B$7,"")</f>
        <v/>
      </c>
      <c r="I178" s="14">
        <f>IFERROR((F178*Variables!$B$8),"")</f>
        <v>0</v>
      </c>
      <c r="J178" s="14"/>
      <c r="K178" s="14" t="str">
        <f>IFERROR((H178*Variables!$B$10),"")</f>
        <v/>
      </c>
      <c r="L178" s="14">
        <f t="shared" si="40"/>
        <v>0</v>
      </c>
      <c r="M178" s="75"/>
      <c r="N178" s="4"/>
      <c r="O178" s="60">
        <f t="shared" si="41"/>
        <v>0</v>
      </c>
      <c r="P178" s="60">
        <f t="shared" si="42"/>
        <v>0</v>
      </c>
      <c r="Q178" s="60" t="str">
        <f t="shared" si="48"/>
        <v/>
      </c>
      <c r="R178" s="61"/>
      <c r="S178" s="75"/>
      <c r="T178" s="4"/>
      <c r="U178" s="78">
        <f>IFERROR(U177+Variables!$B$15,"")</f>
        <v>1.6800000000000013</v>
      </c>
      <c r="V178" s="60">
        <f t="shared" si="49"/>
        <v>0</v>
      </c>
      <c r="W178" s="60"/>
      <c r="X178" s="60" t="str">
        <f t="shared" si="46"/>
        <v/>
      </c>
      <c r="Y178" s="61">
        <f t="shared" si="47"/>
        <v>0</v>
      </c>
      <c r="Z178" s="75"/>
      <c r="AA178" s="4"/>
      <c r="AB178" s="60"/>
      <c r="AC178" s="60"/>
      <c r="AD178" s="60"/>
      <c r="AE178" s="60"/>
      <c r="AF178" s="61"/>
      <c r="AG178" s="75"/>
      <c r="AH178" s="4"/>
      <c r="AI178" s="60"/>
      <c r="AJ178" s="60"/>
      <c r="AK178" s="60"/>
      <c r="AL178" s="60"/>
      <c r="AM178" s="60"/>
      <c r="AN178" s="60"/>
      <c r="AO178" s="65"/>
      <c r="AP178" s="75"/>
    </row>
    <row r="179" spans="2:42" ht="15" customHeight="1" x14ac:dyDescent="0.2">
      <c r="B179" s="74"/>
      <c r="C179" s="53" t="str">
        <f>IF(C178&lt;EDATE(Variables!B$31,Variables!B$32-1),EDATE(C178,1),"")</f>
        <v/>
      </c>
      <c r="D179" s="74">
        <f t="shared" si="38"/>
        <v>1</v>
      </c>
      <c r="E179" s="74" t="str">
        <f t="shared" si="39"/>
        <v/>
      </c>
      <c r="F179" s="13"/>
      <c r="G179" s="13" t="str">
        <f>IF(D179=0,G178*Variables!$B$7,"")</f>
        <v/>
      </c>
      <c r="H179" s="13" t="str">
        <f>IF(D179=0,H178*Variables!$B$7,"")</f>
        <v/>
      </c>
      <c r="I179" s="14">
        <f>IFERROR((F179*Variables!$B$8),"")</f>
        <v>0</v>
      </c>
      <c r="J179" s="14"/>
      <c r="K179" s="14" t="str">
        <f>IFERROR((H179*Variables!$B$10),"")</f>
        <v/>
      </c>
      <c r="L179" s="14">
        <f t="shared" si="40"/>
        <v>0</v>
      </c>
      <c r="M179" s="75"/>
      <c r="N179" s="4"/>
      <c r="O179" s="60">
        <f t="shared" si="41"/>
        <v>0</v>
      </c>
      <c r="P179" s="60">
        <f t="shared" si="42"/>
        <v>0</v>
      </c>
      <c r="Q179" s="60" t="str">
        <f t="shared" si="48"/>
        <v/>
      </c>
      <c r="R179" s="61"/>
      <c r="S179" s="75"/>
      <c r="T179" s="4"/>
      <c r="U179" s="78">
        <f>IFERROR(U178+Variables!$B$15,"")</f>
        <v>1.6900000000000013</v>
      </c>
      <c r="V179" s="60">
        <f t="shared" si="49"/>
        <v>0</v>
      </c>
      <c r="W179" s="60"/>
      <c r="X179" s="60" t="str">
        <f t="shared" si="46"/>
        <v/>
      </c>
      <c r="Y179" s="61">
        <f t="shared" si="47"/>
        <v>0</v>
      </c>
      <c r="Z179" s="75"/>
      <c r="AA179" s="4"/>
      <c r="AB179" s="60"/>
      <c r="AC179" s="60"/>
      <c r="AD179" s="60"/>
      <c r="AE179" s="60"/>
      <c r="AF179" s="61"/>
      <c r="AG179" s="75"/>
      <c r="AH179" s="4"/>
      <c r="AI179" s="60"/>
      <c r="AJ179" s="60"/>
      <c r="AK179" s="60"/>
      <c r="AL179" s="60"/>
      <c r="AM179" s="60"/>
      <c r="AN179" s="60"/>
      <c r="AO179" s="65"/>
      <c r="AP179" s="75"/>
    </row>
    <row r="180" spans="2:42" ht="15" customHeight="1" x14ac:dyDescent="0.2">
      <c r="B180" s="74"/>
      <c r="C180" s="53" t="str">
        <f>IF(C179&lt;EDATE(Variables!B$31,Variables!B$32-1),EDATE(C179,1),"")</f>
        <v/>
      </c>
      <c r="D180" s="74">
        <f t="shared" si="38"/>
        <v>1</v>
      </c>
      <c r="E180" s="74" t="str">
        <f t="shared" si="39"/>
        <v/>
      </c>
      <c r="F180" s="13"/>
      <c r="G180" s="13" t="str">
        <f>IF(D180=0,G179*Variables!$B$7,"")</f>
        <v/>
      </c>
      <c r="H180" s="13" t="str">
        <f>IF(D180=0,H179*Variables!$B$7,"")</f>
        <v/>
      </c>
      <c r="I180" s="14">
        <f>IFERROR((F180*Variables!$B$8),"")</f>
        <v>0</v>
      </c>
      <c r="J180" s="14"/>
      <c r="K180" s="14" t="str">
        <f>IFERROR((H180*Variables!$B$10),"")</f>
        <v/>
      </c>
      <c r="L180" s="14">
        <f t="shared" si="40"/>
        <v>0</v>
      </c>
      <c r="M180" s="75"/>
      <c r="N180" s="4"/>
      <c r="O180" s="60">
        <f t="shared" si="41"/>
        <v>0</v>
      </c>
      <c r="P180" s="60">
        <f t="shared" si="42"/>
        <v>0</v>
      </c>
      <c r="Q180" s="60" t="str">
        <f t="shared" si="48"/>
        <v/>
      </c>
      <c r="R180" s="61"/>
      <c r="S180" s="75"/>
      <c r="T180" s="4"/>
      <c r="U180" s="78">
        <f>IFERROR(U179+Variables!$B$15,"")</f>
        <v>1.7000000000000013</v>
      </c>
      <c r="V180" s="60">
        <f t="shared" si="49"/>
        <v>0</v>
      </c>
      <c r="W180" s="60"/>
      <c r="X180" s="60" t="str">
        <f t="shared" si="46"/>
        <v/>
      </c>
      <c r="Y180" s="61">
        <f t="shared" si="47"/>
        <v>0</v>
      </c>
      <c r="Z180" s="75"/>
      <c r="AA180" s="4"/>
      <c r="AB180" s="60"/>
      <c r="AC180" s="60"/>
      <c r="AD180" s="60"/>
      <c r="AE180" s="60"/>
      <c r="AF180" s="61"/>
      <c r="AG180" s="75"/>
      <c r="AH180" s="4"/>
      <c r="AI180" s="60"/>
      <c r="AJ180" s="60"/>
      <c r="AK180" s="60"/>
      <c r="AL180" s="60"/>
      <c r="AM180" s="60"/>
      <c r="AN180" s="60"/>
      <c r="AO180" s="65"/>
      <c r="AP180" s="75"/>
    </row>
    <row r="181" spans="2:42" ht="15" customHeight="1" x14ac:dyDescent="0.2">
      <c r="B181" s="74"/>
      <c r="C181" s="53" t="str">
        <f>IF(C180&lt;EDATE(Variables!B$31,Variables!B$32-1),EDATE(C180,1),"")</f>
        <v/>
      </c>
      <c r="D181" s="74">
        <f t="shared" si="38"/>
        <v>1</v>
      </c>
      <c r="E181" s="74" t="str">
        <f t="shared" si="39"/>
        <v/>
      </c>
      <c r="F181" s="13"/>
      <c r="G181" s="13" t="str">
        <f>IF(D181=0,G180*Variables!$B$7,"")</f>
        <v/>
      </c>
      <c r="H181" s="13" t="str">
        <f>IF(D181=0,H180*Variables!$B$7,"")</f>
        <v/>
      </c>
      <c r="I181" s="14">
        <f>IFERROR((F181*Variables!$B$8),"")</f>
        <v>0</v>
      </c>
      <c r="J181" s="14"/>
      <c r="K181" s="14" t="str">
        <f>IFERROR((H181*Variables!$B$10),"")</f>
        <v/>
      </c>
      <c r="L181" s="14">
        <f t="shared" si="40"/>
        <v>0</v>
      </c>
      <c r="M181" s="75"/>
      <c r="N181" s="4"/>
      <c r="O181" s="60">
        <f t="shared" si="41"/>
        <v>0</v>
      </c>
      <c r="P181" s="60">
        <f t="shared" si="42"/>
        <v>0</v>
      </c>
      <c r="Q181" s="60" t="str">
        <f t="shared" si="48"/>
        <v/>
      </c>
      <c r="R181" s="61"/>
      <c r="S181" s="75"/>
      <c r="T181" s="4"/>
      <c r="U181" s="78">
        <f>IFERROR(U180+Variables!$B$15,"")</f>
        <v>1.7100000000000013</v>
      </c>
      <c r="V181" s="60">
        <f t="shared" si="49"/>
        <v>0</v>
      </c>
      <c r="W181" s="60"/>
      <c r="X181" s="60" t="str">
        <f t="shared" si="46"/>
        <v/>
      </c>
      <c r="Y181" s="61">
        <f t="shared" si="47"/>
        <v>0</v>
      </c>
      <c r="Z181" s="75"/>
      <c r="AA181" s="4"/>
      <c r="AB181" s="60"/>
      <c r="AC181" s="60"/>
      <c r="AD181" s="60"/>
      <c r="AE181" s="60"/>
      <c r="AF181" s="61"/>
      <c r="AG181" s="75"/>
      <c r="AH181" s="4"/>
      <c r="AI181" s="60"/>
      <c r="AJ181" s="60"/>
      <c r="AK181" s="60"/>
      <c r="AL181" s="60"/>
      <c r="AM181" s="60"/>
      <c r="AN181" s="60"/>
      <c r="AO181" s="65"/>
      <c r="AP181" s="75"/>
    </row>
    <row r="182" spans="2:42" ht="15" customHeight="1" x14ac:dyDescent="0.2">
      <c r="B182" s="74"/>
      <c r="C182" s="53" t="str">
        <f>IF(C181&lt;EDATE(Variables!B$31,Variables!B$32-1),EDATE(C181,1),"")</f>
        <v/>
      </c>
      <c r="D182" s="74">
        <f t="shared" si="38"/>
        <v>1</v>
      </c>
      <c r="E182" s="74" t="str">
        <f t="shared" si="39"/>
        <v/>
      </c>
      <c r="F182" s="13"/>
      <c r="G182" s="13" t="str">
        <f>IF(D182=0,G181*Variables!$B$7,"")</f>
        <v/>
      </c>
      <c r="H182" s="13" t="str">
        <f>IF(D182=0,H181*Variables!$B$7,"")</f>
        <v/>
      </c>
      <c r="I182" s="14">
        <f>IFERROR((F182*Variables!$B$8),"")</f>
        <v>0</v>
      </c>
      <c r="J182" s="14"/>
      <c r="K182" s="14" t="str">
        <f>IFERROR((H182*Variables!$B$10),"")</f>
        <v/>
      </c>
      <c r="L182" s="14">
        <f t="shared" si="40"/>
        <v>0</v>
      </c>
      <c r="M182" s="75"/>
      <c r="N182" s="4"/>
      <c r="O182" s="60">
        <f t="shared" si="41"/>
        <v>0</v>
      </c>
      <c r="P182" s="60">
        <f t="shared" si="42"/>
        <v>0</v>
      </c>
      <c r="Q182" s="60" t="str">
        <f t="shared" si="48"/>
        <v/>
      </c>
      <c r="R182" s="61"/>
      <c r="S182" s="75"/>
      <c r="T182" s="4"/>
      <c r="U182" s="78">
        <f>IFERROR(U181+Variables!$B$15,"")</f>
        <v>1.7200000000000013</v>
      </c>
      <c r="V182" s="60">
        <f t="shared" si="49"/>
        <v>0</v>
      </c>
      <c r="W182" s="60"/>
      <c r="X182" s="60" t="str">
        <f t="shared" si="46"/>
        <v/>
      </c>
      <c r="Y182" s="61">
        <f t="shared" si="47"/>
        <v>0</v>
      </c>
      <c r="Z182" s="75"/>
      <c r="AA182" s="4"/>
      <c r="AB182" s="60"/>
      <c r="AC182" s="60"/>
      <c r="AD182" s="60"/>
      <c r="AE182" s="60"/>
      <c r="AF182" s="61"/>
      <c r="AG182" s="75"/>
      <c r="AH182" s="4"/>
      <c r="AI182" s="60"/>
      <c r="AJ182" s="60"/>
      <c r="AK182" s="60"/>
      <c r="AL182" s="60"/>
      <c r="AM182" s="60"/>
      <c r="AN182" s="60"/>
      <c r="AO182" s="65"/>
      <c r="AP182" s="75"/>
    </row>
    <row r="183" spans="2:42" ht="15" customHeight="1" x14ac:dyDescent="0.2">
      <c r="B183" s="74"/>
      <c r="C183" s="53" t="str">
        <f>IF(C182&lt;EDATE(Variables!B$31,Variables!B$32-1),EDATE(C182,1),"")</f>
        <v/>
      </c>
      <c r="D183" s="74">
        <f t="shared" si="38"/>
        <v>1</v>
      </c>
      <c r="E183" s="74" t="str">
        <f t="shared" si="39"/>
        <v/>
      </c>
      <c r="F183" s="13"/>
      <c r="G183" s="13" t="str">
        <f>IF(D183=0,G182*Variables!$B$7,"")</f>
        <v/>
      </c>
      <c r="H183" s="13" t="str">
        <f>IF(D183=0,H182*Variables!$B$7,"")</f>
        <v/>
      </c>
      <c r="I183" s="14">
        <f>IFERROR((F183*Variables!$B$8),"")</f>
        <v>0</v>
      </c>
      <c r="J183" s="14"/>
      <c r="K183" s="14" t="str">
        <f>IFERROR((H183*Variables!$B$10),"")</f>
        <v/>
      </c>
      <c r="L183" s="14">
        <f t="shared" si="40"/>
        <v>0</v>
      </c>
      <c r="M183" s="75"/>
      <c r="N183" s="4"/>
      <c r="O183" s="60">
        <f t="shared" si="41"/>
        <v>0</v>
      </c>
      <c r="P183" s="60">
        <f t="shared" si="42"/>
        <v>0</v>
      </c>
      <c r="Q183" s="60" t="str">
        <f t="shared" si="48"/>
        <v/>
      </c>
      <c r="R183" s="61"/>
      <c r="S183" s="75"/>
      <c r="T183" s="4"/>
      <c r="U183" s="78">
        <f>IFERROR(U182+Variables!$B$15,"")</f>
        <v>1.7300000000000013</v>
      </c>
      <c r="V183" s="60">
        <f t="shared" si="49"/>
        <v>0</v>
      </c>
      <c r="W183" s="60"/>
      <c r="X183" s="60" t="str">
        <f t="shared" si="46"/>
        <v/>
      </c>
      <c r="Y183" s="61">
        <f t="shared" si="47"/>
        <v>0</v>
      </c>
      <c r="Z183" s="75"/>
      <c r="AA183" s="4"/>
      <c r="AB183" s="60"/>
      <c r="AC183" s="60"/>
      <c r="AD183" s="60"/>
      <c r="AE183" s="60"/>
      <c r="AF183" s="61"/>
      <c r="AG183" s="75"/>
      <c r="AH183" s="4"/>
      <c r="AI183" s="60"/>
      <c r="AJ183" s="60"/>
      <c r="AK183" s="60"/>
      <c r="AL183" s="60"/>
      <c r="AM183" s="60"/>
      <c r="AN183" s="60"/>
      <c r="AO183" s="65"/>
      <c r="AP183" s="75"/>
    </row>
    <row r="184" spans="2:42" ht="15" customHeight="1" x14ac:dyDescent="0.2">
      <c r="B184" s="74"/>
      <c r="C184" s="53" t="str">
        <f>IF(C183&lt;EDATE(Variables!B$31,Variables!B$32-1),EDATE(C183,1),"")</f>
        <v/>
      </c>
      <c r="D184" s="74">
        <f t="shared" si="38"/>
        <v>1</v>
      </c>
      <c r="E184" s="74" t="str">
        <f t="shared" si="39"/>
        <v/>
      </c>
      <c r="F184" s="13"/>
      <c r="G184" s="13" t="str">
        <f>IF(D184=0,G183*Variables!$B$7,"")</f>
        <v/>
      </c>
      <c r="H184" s="13" t="str">
        <f>IF(D184=0,H183*Variables!$B$7,"")</f>
        <v/>
      </c>
      <c r="I184" s="14">
        <f>IFERROR((F184*Variables!$B$8),"")</f>
        <v>0</v>
      </c>
      <c r="J184" s="14"/>
      <c r="K184" s="14" t="str">
        <f>IFERROR((H184*Variables!$B$10),"")</f>
        <v/>
      </c>
      <c r="L184" s="14">
        <f t="shared" si="40"/>
        <v>0</v>
      </c>
      <c r="M184" s="75"/>
      <c r="N184" s="4"/>
      <c r="O184" s="60">
        <f t="shared" si="41"/>
        <v>0</v>
      </c>
      <c r="P184" s="60">
        <f t="shared" si="42"/>
        <v>0</v>
      </c>
      <c r="Q184" s="60" t="str">
        <f t="shared" si="48"/>
        <v/>
      </c>
      <c r="R184" s="61"/>
      <c r="S184" s="75"/>
      <c r="T184" s="4"/>
      <c r="U184" s="78">
        <f>IFERROR(U183+Variables!$B$15,"")</f>
        <v>1.7400000000000013</v>
      </c>
      <c r="V184" s="60">
        <f t="shared" si="49"/>
        <v>0</v>
      </c>
      <c r="W184" s="60"/>
      <c r="X184" s="60" t="str">
        <f t="shared" si="46"/>
        <v/>
      </c>
      <c r="Y184" s="61">
        <f t="shared" si="47"/>
        <v>0</v>
      </c>
      <c r="Z184" s="75"/>
      <c r="AA184" s="4"/>
      <c r="AB184" s="60"/>
      <c r="AC184" s="60"/>
      <c r="AD184" s="60"/>
      <c r="AE184" s="60"/>
      <c r="AF184" s="61"/>
      <c r="AG184" s="75"/>
      <c r="AH184" s="4"/>
      <c r="AI184" s="60"/>
      <c r="AJ184" s="60"/>
      <c r="AK184" s="60"/>
      <c r="AL184" s="60"/>
      <c r="AM184" s="60"/>
      <c r="AN184" s="60"/>
      <c r="AO184" s="65"/>
      <c r="AP184" s="75"/>
    </row>
    <row r="185" spans="2:42" ht="15" customHeight="1" x14ac:dyDescent="0.2">
      <c r="B185" s="74"/>
      <c r="C185" s="53" t="str">
        <f>IF(C184&lt;EDATE(Variables!B$31,Variables!B$32-1),EDATE(C184,1),"")</f>
        <v/>
      </c>
      <c r="D185" s="74">
        <f t="shared" si="38"/>
        <v>1</v>
      </c>
      <c r="E185" s="74" t="str">
        <f t="shared" si="39"/>
        <v/>
      </c>
      <c r="F185" s="13"/>
      <c r="G185" s="13" t="str">
        <f>IF(D185=0,G184*Variables!$B$7,"")</f>
        <v/>
      </c>
      <c r="H185" s="13" t="str">
        <f>IF(D185=0,H184*Variables!$B$7,"")</f>
        <v/>
      </c>
      <c r="I185" s="14">
        <f>IFERROR((F185*Variables!$B$8),"")</f>
        <v>0</v>
      </c>
      <c r="J185" s="14"/>
      <c r="K185" s="14" t="str">
        <f>IFERROR((H185*Variables!$B$10),"")</f>
        <v/>
      </c>
      <c r="L185" s="14">
        <f t="shared" si="40"/>
        <v>0</v>
      </c>
      <c r="M185" s="75"/>
      <c r="N185" s="4"/>
      <c r="O185" s="60">
        <f t="shared" si="41"/>
        <v>0</v>
      </c>
      <c r="P185" s="60">
        <f t="shared" si="42"/>
        <v>0</v>
      </c>
      <c r="Q185" s="60" t="str">
        <f t="shared" si="48"/>
        <v/>
      </c>
      <c r="R185" s="61"/>
      <c r="S185" s="75"/>
      <c r="T185" s="4"/>
      <c r="U185" s="78">
        <f>IFERROR(U184+Variables!$B$15,"")</f>
        <v>1.7500000000000013</v>
      </c>
      <c r="V185" s="60">
        <f t="shared" si="49"/>
        <v>0</v>
      </c>
      <c r="W185" s="60"/>
      <c r="X185" s="60" t="str">
        <f t="shared" si="46"/>
        <v/>
      </c>
      <c r="Y185" s="61">
        <f t="shared" si="47"/>
        <v>0</v>
      </c>
      <c r="Z185" s="75"/>
      <c r="AA185" s="4"/>
      <c r="AB185" s="60"/>
      <c r="AC185" s="60"/>
      <c r="AD185" s="60"/>
      <c r="AE185" s="60"/>
      <c r="AF185" s="61"/>
      <c r="AG185" s="75"/>
      <c r="AH185" s="4"/>
      <c r="AI185" s="60"/>
      <c r="AJ185" s="60"/>
      <c r="AK185" s="60"/>
      <c r="AL185" s="60"/>
      <c r="AM185" s="60"/>
      <c r="AN185" s="60"/>
      <c r="AO185" s="65"/>
      <c r="AP185" s="75"/>
    </row>
    <row r="186" spans="2:42" ht="15" customHeight="1" x14ac:dyDescent="0.2">
      <c r="B186" s="74"/>
      <c r="C186" s="53" t="str">
        <f>IF(C185&lt;EDATE(Variables!B$31,Variables!B$32-1),EDATE(C185,1),"")</f>
        <v/>
      </c>
      <c r="D186" s="74">
        <f t="shared" si="38"/>
        <v>1</v>
      </c>
      <c r="E186" s="74" t="str">
        <f t="shared" si="39"/>
        <v/>
      </c>
      <c r="F186" s="13"/>
      <c r="G186" s="13" t="str">
        <f>IF(D186=0,G185*Variables!$B$7,"")</f>
        <v/>
      </c>
      <c r="H186" s="13" t="str">
        <f>IF(D186=0,H185*Variables!$B$7,"")</f>
        <v/>
      </c>
      <c r="I186" s="14">
        <f>IFERROR((F186*Variables!$B$8),"")</f>
        <v>0</v>
      </c>
      <c r="J186" s="14"/>
      <c r="K186" s="14" t="str">
        <f>IFERROR((H186*Variables!$B$10),"")</f>
        <v/>
      </c>
      <c r="L186" s="14">
        <f t="shared" si="40"/>
        <v>0</v>
      </c>
      <c r="M186" s="75"/>
      <c r="N186" s="4"/>
      <c r="O186" s="60">
        <f t="shared" si="41"/>
        <v>0</v>
      </c>
      <c r="P186" s="60">
        <f t="shared" si="42"/>
        <v>0</v>
      </c>
      <c r="Q186" s="60" t="str">
        <f t="shared" si="48"/>
        <v/>
      </c>
      <c r="R186" s="61"/>
      <c r="S186" s="75"/>
      <c r="T186" s="4"/>
      <c r="U186" s="78">
        <f>IFERROR(U185+Variables!$B$15,"")</f>
        <v>1.7600000000000013</v>
      </c>
      <c r="V186" s="60">
        <f t="shared" si="49"/>
        <v>0</v>
      </c>
      <c r="W186" s="60"/>
      <c r="X186" s="60" t="str">
        <f t="shared" si="46"/>
        <v/>
      </c>
      <c r="Y186" s="61">
        <f t="shared" si="47"/>
        <v>0</v>
      </c>
      <c r="Z186" s="75"/>
      <c r="AA186" s="4"/>
      <c r="AB186" s="60"/>
      <c r="AC186" s="60"/>
      <c r="AD186" s="60"/>
      <c r="AE186" s="60"/>
      <c r="AF186" s="61"/>
      <c r="AG186" s="75"/>
      <c r="AH186" s="4"/>
      <c r="AI186" s="60"/>
      <c r="AJ186" s="60"/>
      <c r="AK186" s="60"/>
      <c r="AL186" s="60"/>
      <c r="AM186" s="60"/>
      <c r="AN186" s="60"/>
      <c r="AO186" s="65"/>
      <c r="AP186" s="75"/>
    </row>
    <row r="187" spans="2:42" ht="15" customHeight="1" x14ac:dyDescent="0.2">
      <c r="B187" s="74"/>
      <c r="C187" s="53" t="str">
        <f>IF(C186&lt;EDATE(Variables!B$31,Variables!B$32-1),EDATE(C186,1),"")</f>
        <v/>
      </c>
      <c r="D187" s="74">
        <f t="shared" si="38"/>
        <v>1</v>
      </c>
      <c r="E187" s="74" t="str">
        <f t="shared" si="39"/>
        <v/>
      </c>
      <c r="F187" s="13"/>
      <c r="G187" s="13" t="str">
        <f>IF(D187=0,G186*Variables!$B$7,"")</f>
        <v/>
      </c>
      <c r="H187" s="13" t="str">
        <f>IF(D187=0,H186*Variables!$B$7,"")</f>
        <v/>
      </c>
      <c r="I187" s="14">
        <f>IFERROR((F187*Variables!$B$8),"")</f>
        <v>0</v>
      </c>
      <c r="J187" s="14"/>
      <c r="K187" s="14" t="str">
        <f>IFERROR((H187*Variables!$B$10),"")</f>
        <v/>
      </c>
      <c r="L187" s="14">
        <f t="shared" si="40"/>
        <v>0</v>
      </c>
      <c r="M187" s="75"/>
      <c r="N187" s="4"/>
      <c r="O187" s="60">
        <f t="shared" si="41"/>
        <v>0</v>
      </c>
      <c r="P187" s="60">
        <f t="shared" si="42"/>
        <v>0</v>
      </c>
      <c r="Q187" s="60" t="str">
        <f t="shared" si="48"/>
        <v/>
      </c>
      <c r="R187" s="61"/>
      <c r="S187" s="75"/>
      <c r="T187" s="4"/>
      <c r="U187" s="78">
        <f>IFERROR(U186+Variables!$B$15,"")</f>
        <v>1.7700000000000014</v>
      </c>
      <c r="V187" s="60">
        <f t="shared" si="49"/>
        <v>0</v>
      </c>
      <c r="W187" s="60"/>
      <c r="X187" s="60" t="str">
        <f t="shared" si="46"/>
        <v/>
      </c>
      <c r="Y187" s="61">
        <f t="shared" si="47"/>
        <v>0</v>
      </c>
      <c r="Z187" s="75"/>
      <c r="AA187" s="4"/>
      <c r="AB187" s="60"/>
      <c r="AC187" s="60"/>
      <c r="AD187" s="60"/>
      <c r="AE187" s="60"/>
      <c r="AF187" s="61"/>
      <c r="AG187" s="75"/>
      <c r="AH187" s="4"/>
      <c r="AI187" s="60"/>
      <c r="AJ187" s="60"/>
      <c r="AK187" s="60"/>
      <c r="AL187" s="60"/>
      <c r="AM187" s="60"/>
      <c r="AN187" s="60"/>
      <c r="AO187" s="65"/>
      <c r="AP187" s="75"/>
    </row>
    <row r="188" spans="2:42" ht="15" customHeight="1" x14ac:dyDescent="0.2">
      <c r="B188" s="74"/>
      <c r="C188" s="53" t="str">
        <f>IF(C187&lt;EDATE(Variables!B$31,Variables!B$32-1),EDATE(C187,1),"")</f>
        <v/>
      </c>
      <c r="D188" s="74">
        <f t="shared" si="38"/>
        <v>1</v>
      </c>
      <c r="E188" s="74" t="str">
        <f t="shared" si="39"/>
        <v/>
      </c>
      <c r="F188" s="13"/>
      <c r="G188" s="13" t="str">
        <f>IF(D188=0,G187*Variables!$B$7,"")</f>
        <v/>
      </c>
      <c r="H188" s="13" t="str">
        <f>IF(D188=0,H187*Variables!$B$7,"")</f>
        <v/>
      </c>
      <c r="I188" s="14">
        <f>IFERROR((F188*Variables!$B$8),"")</f>
        <v>0</v>
      </c>
      <c r="J188" s="14"/>
      <c r="K188" s="14" t="str">
        <f>IFERROR((H188*Variables!$B$10),"")</f>
        <v/>
      </c>
      <c r="L188" s="14">
        <f t="shared" si="40"/>
        <v>0</v>
      </c>
      <c r="M188" s="75"/>
      <c r="N188" s="4"/>
      <c r="O188" s="60">
        <f t="shared" si="41"/>
        <v>0</v>
      </c>
      <c r="P188" s="60">
        <f t="shared" si="42"/>
        <v>0</v>
      </c>
      <c r="Q188" s="60" t="str">
        <f t="shared" si="48"/>
        <v/>
      </c>
      <c r="R188" s="61"/>
      <c r="S188" s="75"/>
      <c r="T188" s="4"/>
      <c r="U188" s="78">
        <f>IFERROR(U187+Variables!$B$15,"")</f>
        <v>1.7800000000000014</v>
      </c>
      <c r="V188" s="60">
        <f t="shared" si="49"/>
        <v>0</v>
      </c>
      <c r="W188" s="60"/>
      <c r="X188" s="60" t="str">
        <f t="shared" si="46"/>
        <v/>
      </c>
      <c r="Y188" s="61">
        <f t="shared" si="47"/>
        <v>0</v>
      </c>
      <c r="Z188" s="75"/>
      <c r="AA188" s="4"/>
      <c r="AB188" s="60"/>
      <c r="AC188" s="60"/>
      <c r="AD188" s="60"/>
      <c r="AE188" s="60"/>
      <c r="AF188" s="61"/>
      <c r="AG188" s="75"/>
      <c r="AH188" s="4"/>
      <c r="AI188" s="60"/>
      <c r="AJ188" s="60"/>
      <c r="AK188" s="60"/>
      <c r="AL188" s="60"/>
      <c r="AM188" s="60"/>
      <c r="AN188" s="60"/>
      <c r="AO188" s="65"/>
      <c r="AP188" s="75"/>
    </row>
    <row r="189" spans="2:42" ht="15" customHeight="1" x14ac:dyDescent="0.2">
      <c r="B189" s="74"/>
      <c r="C189" s="53" t="str">
        <f>IF(C188&lt;EDATE(Variables!B$31,Variables!B$32-1),EDATE(C188,1),"")</f>
        <v/>
      </c>
      <c r="D189" s="74">
        <f t="shared" si="38"/>
        <v>1</v>
      </c>
      <c r="E189" s="74" t="str">
        <f t="shared" si="39"/>
        <v/>
      </c>
      <c r="F189" s="13"/>
      <c r="G189" s="13" t="str">
        <f>IF(D189=0,G188*Variables!$B$7,"")</f>
        <v/>
      </c>
      <c r="H189" s="13" t="str">
        <f>IF(D189=0,H188*Variables!$B$7,"")</f>
        <v/>
      </c>
      <c r="I189" s="14">
        <f>IFERROR((F189*Variables!$B$8),"")</f>
        <v>0</v>
      </c>
      <c r="J189" s="14"/>
      <c r="K189" s="14" t="str">
        <f>IFERROR((H189*Variables!$B$10),"")</f>
        <v/>
      </c>
      <c r="L189" s="14">
        <f t="shared" si="40"/>
        <v>0</v>
      </c>
      <c r="M189" s="75"/>
      <c r="N189" s="4"/>
      <c r="O189" s="60">
        <f t="shared" si="41"/>
        <v>0</v>
      </c>
      <c r="P189" s="60">
        <f t="shared" si="42"/>
        <v>0</v>
      </c>
      <c r="Q189" s="60" t="str">
        <f t="shared" si="48"/>
        <v/>
      </c>
      <c r="R189" s="61"/>
      <c r="S189" s="75"/>
      <c r="T189" s="4"/>
      <c r="U189" s="78">
        <f>IFERROR(U188+Variables!$B$15,"")</f>
        <v>1.7900000000000014</v>
      </c>
      <c r="V189" s="60">
        <f t="shared" si="49"/>
        <v>0</v>
      </c>
      <c r="W189" s="60"/>
      <c r="X189" s="60" t="str">
        <f t="shared" si="46"/>
        <v/>
      </c>
      <c r="Y189" s="61">
        <f t="shared" si="47"/>
        <v>0</v>
      </c>
      <c r="Z189" s="75"/>
      <c r="AA189" s="4"/>
      <c r="AB189" s="60"/>
      <c r="AC189" s="60"/>
      <c r="AD189" s="60"/>
      <c r="AE189" s="60"/>
      <c r="AF189" s="61"/>
      <c r="AG189" s="75"/>
      <c r="AH189" s="4"/>
      <c r="AI189" s="60"/>
      <c r="AJ189" s="60"/>
      <c r="AK189" s="60"/>
      <c r="AL189" s="60"/>
      <c r="AM189" s="60"/>
      <c r="AN189" s="60"/>
      <c r="AO189" s="65"/>
      <c r="AP189" s="75"/>
    </row>
    <row r="190" spans="2:42" ht="15" customHeight="1" x14ac:dyDescent="0.2">
      <c r="B190" s="74"/>
      <c r="C190" s="53" t="str">
        <f>IF(C189&lt;EDATE(Variables!B$31,Variables!B$32-1),EDATE(C189,1),"")</f>
        <v/>
      </c>
      <c r="D190" s="74">
        <f t="shared" si="38"/>
        <v>1</v>
      </c>
      <c r="E190" s="74" t="str">
        <f t="shared" si="39"/>
        <v/>
      </c>
      <c r="F190" s="13"/>
      <c r="G190" s="13" t="str">
        <f>IF(D190=0,G189*Variables!$B$7,"")</f>
        <v/>
      </c>
      <c r="H190" s="13" t="str">
        <f>IF(D190=0,H189*Variables!$B$7,"")</f>
        <v/>
      </c>
      <c r="I190" s="14">
        <f>IFERROR((F190*Variables!$B$8),"")</f>
        <v>0</v>
      </c>
      <c r="J190" s="14"/>
      <c r="K190" s="14" t="str">
        <f>IFERROR((H190*Variables!$B$10),"")</f>
        <v/>
      </c>
      <c r="L190" s="14">
        <f t="shared" si="40"/>
        <v>0</v>
      </c>
      <c r="M190" s="75"/>
      <c r="N190" s="4"/>
      <c r="O190" s="60">
        <f t="shared" si="41"/>
        <v>0</v>
      </c>
      <c r="P190" s="60">
        <f t="shared" si="42"/>
        <v>0</v>
      </c>
      <c r="Q190" s="60" t="str">
        <f t="shared" si="48"/>
        <v/>
      </c>
      <c r="R190" s="61"/>
      <c r="S190" s="75"/>
      <c r="T190" s="4"/>
      <c r="U190" s="78">
        <f>IFERROR(U189+Variables!$B$15,"")</f>
        <v>1.8000000000000014</v>
      </c>
      <c r="V190" s="60">
        <f t="shared" si="49"/>
        <v>0</v>
      </c>
      <c r="W190" s="60"/>
      <c r="X190" s="60" t="str">
        <f t="shared" si="46"/>
        <v/>
      </c>
      <c r="Y190" s="61">
        <f t="shared" si="47"/>
        <v>0</v>
      </c>
      <c r="Z190" s="75"/>
      <c r="AA190" s="4"/>
      <c r="AB190" s="60"/>
      <c r="AC190" s="60"/>
      <c r="AD190" s="60"/>
      <c r="AE190" s="60"/>
      <c r="AF190" s="61"/>
      <c r="AG190" s="75"/>
      <c r="AH190" s="4"/>
      <c r="AI190" s="60"/>
      <c r="AJ190" s="60"/>
      <c r="AK190" s="60"/>
      <c r="AL190" s="60"/>
      <c r="AM190" s="60"/>
      <c r="AN190" s="60"/>
      <c r="AO190" s="65"/>
      <c r="AP190" s="75"/>
    </row>
    <row r="191" spans="2:42" ht="15" customHeight="1" x14ac:dyDescent="0.2">
      <c r="B191" s="74"/>
      <c r="C191" s="53" t="str">
        <f>IF(C190&lt;EDATE(Variables!B$31,Variables!B$32-1),EDATE(C190,1),"")</f>
        <v/>
      </c>
      <c r="D191" s="74">
        <f t="shared" si="38"/>
        <v>1</v>
      </c>
      <c r="E191" s="74" t="str">
        <f t="shared" si="39"/>
        <v/>
      </c>
      <c r="F191" s="13"/>
      <c r="G191" s="13" t="str">
        <f>IF(D191=0,G190*Variables!$B$7,"")</f>
        <v/>
      </c>
      <c r="H191" s="13" t="str">
        <f>IF(D191=0,H190*Variables!$B$7,"")</f>
        <v/>
      </c>
      <c r="I191" s="14">
        <f>IFERROR((F191*Variables!$B$8),"")</f>
        <v>0</v>
      </c>
      <c r="J191" s="14"/>
      <c r="K191" s="14" t="str">
        <f>IFERROR((H191*Variables!$B$10),"")</f>
        <v/>
      </c>
      <c r="L191" s="14">
        <f t="shared" si="40"/>
        <v>0</v>
      </c>
      <c r="M191" s="75"/>
      <c r="N191" s="4"/>
      <c r="O191" s="60">
        <f t="shared" si="41"/>
        <v>0</v>
      </c>
      <c r="P191" s="60">
        <f t="shared" si="42"/>
        <v>0</v>
      </c>
      <c r="Q191" s="60" t="str">
        <f t="shared" si="48"/>
        <v/>
      </c>
      <c r="R191" s="61"/>
      <c r="S191" s="75"/>
      <c r="T191" s="4"/>
      <c r="U191" s="78">
        <f>IFERROR(U190+Variables!$B$15,"")</f>
        <v>1.8100000000000014</v>
      </c>
      <c r="V191" s="60">
        <f t="shared" si="49"/>
        <v>0</v>
      </c>
      <c r="W191" s="60"/>
      <c r="X191" s="60" t="str">
        <f t="shared" si="46"/>
        <v/>
      </c>
      <c r="Y191" s="61">
        <f t="shared" si="47"/>
        <v>0</v>
      </c>
      <c r="Z191" s="75"/>
      <c r="AA191" s="4"/>
      <c r="AB191" s="60"/>
      <c r="AC191" s="60"/>
      <c r="AD191" s="60"/>
      <c r="AE191" s="60"/>
      <c r="AF191" s="61"/>
      <c r="AG191" s="75"/>
      <c r="AH191" s="4"/>
      <c r="AI191" s="60"/>
      <c r="AJ191" s="60"/>
      <c r="AK191" s="60"/>
      <c r="AL191" s="60"/>
      <c r="AM191" s="60"/>
      <c r="AN191" s="60"/>
      <c r="AO191" s="65"/>
      <c r="AP191" s="75"/>
    </row>
    <row r="192" spans="2:42" ht="15" customHeight="1" x14ac:dyDescent="0.2">
      <c r="B192" s="74"/>
      <c r="C192" s="53" t="str">
        <f>IF(C191&lt;EDATE(Variables!B$31,Variables!B$32-1),EDATE(C191,1),"")</f>
        <v/>
      </c>
      <c r="D192" s="74">
        <f t="shared" si="38"/>
        <v>1</v>
      </c>
      <c r="E192" s="74" t="str">
        <f t="shared" si="39"/>
        <v/>
      </c>
      <c r="F192" s="13"/>
      <c r="G192" s="13" t="str">
        <f>IF(D192=0,G191*Variables!$B$7,"")</f>
        <v/>
      </c>
      <c r="H192" s="13" t="str">
        <f>IF(D192=0,H191*Variables!$B$7,"")</f>
        <v/>
      </c>
      <c r="I192" s="14">
        <f>IFERROR((F192*Variables!$B$8),"")</f>
        <v>0</v>
      </c>
      <c r="J192" s="14"/>
      <c r="K192" s="14" t="str">
        <f>IFERROR((H192*Variables!$B$10),"")</f>
        <v/>
      </c>
      <c r="L192" s="14">
        <f t="shared" si="40"/>
        <v>0</v>
      </c>
      <c r="M192" s="75"/>
      <c r="N192" s="4"/>
      <c r="O192" s="60">
        <f t="shared" si="41"/>
        <v>0</v>
      </c>
      <c r="P192" s="60">
        <f t="shared" si="42"/>
        <v>0</v>
      </c>
      <c r="Q192" s="60" t="str">
        <f t="shared" si="48"/>
        <v/>
      </c>
      <c r="R192" s="61"/>
      <c r="S192" s="75"/>
      <c r="T192" s="4"/>
      <c r="U192" s="78">
        <f>IFERROR(U191+Variables!$B$15,"")</f>
        <v>1.8200000000000014</v>
      </c>
      <c r="V192" s="60">
        <f t="shared" si="49"/>
        <v>0</v>
      </c>
      <c r="W192" s="60"/>
      <c r="X192" s="60" t="str">
        <f t="shared" si="46"/>
        <v/>
      </c>
      <c r="Y192" s="61">
        <f t="shared" si="47"/>
        <v>0</v>
      </c>
      <c r="Z192" s="75"/>
      <c r="AA192" s="4"/>
      <c r="AB192" s="60"/>
      <c r="AC192" s="60"/>
      <c r="AD192" s="60"/>
      <c r="AE192" s="60"/>
      <c r="AF192" s="61"/>
      <c r="AG192" s="75"/>
      <c r="AH192" s="4"/>
      <c r="AI192" s="60"/>
      <c r="AJ192" s="60"/>
      <c r="AK192" s="60"/>
      <c r="AL192" s="60"/>
      <c r="AM192" s="60"/>
      <c r="AN192" s="60"/>
      <c r="AO192" s="65"/>
      <c r="AP192" s="75"/>
    </row>
    <row r="193" spans="2:42" ht="15" customHeight="1" x14ac:dyDescent="0.2">
      <c r="B193" s="74"/>
      <c r="C193" s="53" t="str">
        <f>IF(C192&lt;EDATE(Variables!B$31,Variables!B$32-1),EDATE(C192,1),"")</f>
        <v/>
      </c>
      <c r="D193" s="74">
        <f t="shared" si="38"/>
        <v>1</v>
      </c>
      <c r="E193" s="74" t="str">
        <f t="shared" si="39"/>
        <v/>
      </c>
      <c r="F193" s="13"/>
      <c r="G193" s="13" t="str">
        <f>IF(D193=0,G192*Variables!$B$7,"")</f>
        <v/>
      </c>
      <c r="H193" s="13" t="str">
        <f>IF(D193=0,H192*Variables!$B$7,"")</f>
        <v/>
      </c>
      <c r="I193" s="14">
        <f>IFERROR((F193*Variables!$B$8),"")</f>
        <v>0</v>
      </c>
      <c r="J193" s="14"/>
      <c r="K193" s="14" t="str">
        <f>IFERROR((H193*Variables!$B$10),"")</f>
        <v/>
      </c>
      <c r="L193" s="14">
        <f t="shared" si="40"/>
        <v>0</v>
      </c>
      <c r="M193" s="75"/>
      <c r="N193" s="4"/>
      <c r="O193" s="60">
        <f t="shared" si="41"/>
        <v>0</v>
      </c>
      <c r="P193" s="60">
        <f t="shared" si="42"/>
        <v>0</v>
      </c>
      <c r="Q193" s="60" t="str">
        <f t="shared" si="48"/>
        <v/>
      </c>
      <c r="R193" s="61"/>
      <c r="S193" s="75"/>
      <c r="T193" s="4"/>
      <c r="U193" s="78">
        <f>IFERROR(U192+Variables!$B$15,"")</f>
        <v>1.8300000000000014</v>
      </c>
      <c r="V193" s="60">
        <f t="shared" si="49"/>
        <v>0</v>
      </c>
      <c r="W193" s="60"/>
      <c r="X193" s="60" t="str">
        <f t="shared" si="46"/>
        <v/>
      </c>
      <c r="Y193" s="61">
        <f t="shared" si="47"/>
        <v>0</v>
      </c>
      <c r="Z193" s="75"/>
      <c r="AA193" s="4"/>
      <c r="AB193" s="60"/>
      <c r="AC193" s="60"/>
      <c r="AD193" s="60"/>
      <c r="AE193" s="60"/>
      <c r="AF193" s="61"/>
      <c r="AG193" s="75"/>
      <c r="AH193" s="4"/>
      <c r="AI193" s="60"/>
      <c r="AJ193" s="60"/>
      <c r="AK193" s="60"/>
      <c r="AL193" s="60"/>
      <c r="AM193" s="60"/>
      <c r="AN193" s="60"/>
      <c r="AO193" s="65"/>
      <c r="AP193" s="75"/>
    </row>
    <row r="194" spans="2:42" ht="15" customHeight="1" x14ac:dyDescent="0.2">
      <c r="B194" s="74"/>
      <c r="C194" s="53" t="str">
        <f>IF(C193&lt;EDATE(Variables!B$31,Variables!B$32-1),EDATE(C193,1),"")</f>
        <v/>
      </c>
      <c r="D194" s="74">
        <f t="shared" si="38"/>
        <v>1</v>
      </c>
      <c r="E194" s="74" t="str">
        <f t="shared" si="39"/>
        <v/>
      </c>
      <c r="F194" s="13"/>
      <c r="G194" s="13" t="str">
        <f>IF(D194=0,G193*Variables!$B$7,"")</f>
        <v/>
      </c>
      <c r="H194" s="13" t="str">
        <f>IF(D194=0,H193*Variables!$B$7,"")</f>
        <v/>
      </c>
      <c r="I194" s="14">
        <f>IFERROR((F194*Variables!$B$8),"")</f>
        <v>0</v>
      </c>
      <c r="J194" s="14"/>
      <c r="K194" s="14" t="str">
        <f>IFERROR((H194*Variables!$B$10),"")</f>
        <v/>
      </c>
      <c r="L194" s="14">
        <f t="shared" si="40"/>
        <v>0</v>
      </c>
      <c r="M194" s="75"/>
      <c r="N194" s="4"/>
      <c r="O194" s="60">
        <f t="shared" si="41"/>
        <v>0</v>
      </c>
      <c r="P194" s="60">
        <f t="shared" si="42"/>
        <v>0</v>
      </c>
      <c r="Q194" s="60" t="str">
        <f t="shared" si="48"/>
        <v/>
      </c>
      <c r="R194" s="61"/>
      <c r="S194" s="75"/>
      <c r="T194" s="4"/>
      <c r="U194" s="78">
        <f>IFERROR(U193+Variables!$B$15,"")</f>
        <v>1.8400000000000014</v>
      </c>
      <c r="V194" s="60">
        <f t="shared" si="49"/>
        <v>0</v>
      </c>
      <c r="W194" s="60"/>
      <c r="X194" s="60" t="str">
        <f t="shared" si="46"/>
        <v/>
      </c>
      <c r="Y194" s="61">
        <f t="shared" si="47"/>
        <v>0</v>
      </c>
      <c r="Z194" s="75"/>
      <c r="AA194" s="4"/>
      <c r="AB194" s="60"/>
      <c r="AC194" s="60"/>
      <c r="AD194" s="60"/>
      <c r="AE194" s="60"/>
      <c r="AF194" s="61"/>
      <c r="AG194" s="75"/>
      <c r="AH194" s="4"/>
      <c r="AI194" s="60"/>
      <c r="AJ194" s="60"/>
      <c r="AK194" s="60"/>
      <c r="AL194" s="60"/>
      <c r="AM194" s="60"/>
      <c r="AN194" s="60"/>
      <c r="AO194" s="65"/>
      <c r="AP194" s="75"/>
    </row>
    <row r="195" spans="2:42" ht="15" customHeight="1" x14ac:dyDescent="0.2">
      <c r="B195" s="74"/>
      <c r="C195" s="53" t="str">
        <f>IF(C194&lt;EDATE(Variables!B$31,Variables!B$32-1),EDATE(C194,1),"")</f>
        <v/>
      </c>
      <c r="D195" s="74">
        <f t="shared" si="38"/>
        <v>1</v>
      </c>
      <c r="E195" s="74" t="str">
        <f t="shared" si="39"/>
        <v/>
      </c>
      <c r="F195" s="13"/>
      <c r="G195" s="13" t="str">
        <f>IF(D195=0,G194*Variables!$B$7,"")</f>
        <v/>
      </c>
      <c r="H195" s="13" t="str">
        <f>IF(D195=0,H194*Variables!$B$7,"")</f>
        <v/>
      </c>
      <c r="I195" s="14">
        <f>IFERROR((F195*Variables!$B$8),"")</f>
        <v>0</v>
      </c>
      <c r="J195" s="14"/>
      <c r="K195" s="14" t="str">
        <f>IFERROR((H195*Variables!$B$10),"")</f>
        <v/>
      </c>
      <c r="L195" s="14">
        <f t="shared" si="40"/>
        <v>0</v>
      </c>
      <c r="M195" s="75"/>
      <c r="N195" s="4"/>
      <c r="O195" s="60">
        <f t="shared" si="41"/>
        <v>0</v>
      </c>
      <c r="P195" s="60">
        <f t="shared" si="42"/>
        <v>0</v>
      </c>
      <c r="Q195" s="60" t="str">
        <f t="shared" si="48"/>
        <v/>
      </c>
      <c r="R195" s="61"/>
      <c r="S195" s="75"/>
      <c r="T195" s="4"/>
      <c r="U195" s="78">
        <f>IFERROR(U194+Variables!$B$15,"")</f>
        <v>1.8500000000000014</v>
      </c>
      <c r="V195" s="60">
        <f t="shared" si="49"/>
        <v>0</v>
      </c>
      <c r="W195" s="60"/>
      <c r="X195" s="60" t="str">
        <f t="shared" si="46"/>
        <v/>
      </c>
      <c r="Y195" s="61">
        <f t="shared" si="47"/>
        <v>0</v>
      </c>
      <c r="Z195" s="75"/>
      <c r="AA195" s="4"/>
      <c r="AB195" s="60"/>
      <c r="AC195" s="60"/>
      <c r="AD195" s="60"/>
      <c r="AE195" s="60"/>
      <c r="AF195" s="61"/>
      <c r="AG195" s="75"/>
      <c r="AH195" s="4"/>
      <c r="AI195" s="60"/>
      <c r="AJ195" s="60"/>
      <c r="AK195" s="60"/>
      <c r="AL195" s="60"/>
      <c r="AM195" s="60"/>
      <c r="AN195" s="60"/>
      <c r="AO195" s="65"/>
      <c r="AP195" s="75"/>
    </row>
    <row r="196" spans="2:42" ht="15" customHeight="1" x14ac:dyDescent="0.2">
      <c r="B196" s="74"/>
      <c r="C196" s="53" t="str">
        <f>IF(C195&lt;EDATE(Variables!B$31,Variables!B$32-1),EDATE(C195,1),"")</f>
        <v/>
      </c>
      <c r="D196" s="74">
        <f t="shared" si="38"/>
        <v>1</v>
      </c>
      <c r="E196" s="74" t="str">
        <f t="shared" si="39"/>
        <v/>
      </c>
      <c r="F196" s="13"/>
      <c r="G196" s="13" t="str">
        <f>IF(D196=0,G195*Variables!$B$7,"")</f>
        <v/>
      </c>
      <c r="H196" s="13" t="str">
        <f>IF(D196=0,H195*Variables!$B$7,"")</f>
        <v/>
      </c>
      <c r="I196" s="14">
        <f>IFERROR((F196*Variables!$B$8),"")</f>
        <v>0</v>
      </c>
      <c r="J196" s="14"/>
      <c r="K196" s="14" t="str">
        <f>IFERROR((H196*Variables!$B$10),"")</f>
        <v/>
      </c>
      <c r="L196" s="14">
        <f t="shared" si="40"/>
        <v>0</v>
      </c>
      <c r="M196" s="75"/>
      <c r="N196" s="4"/>
      <c r="O196" s="60">
        <f t="shared" si="41"/>
        <v>0</v>
      </c>
      <c r="P196" s="60">
        <f t="shared" si="42"/>
        <v>0</v>
      </c>
      <c r="Q196" s="60" t="str">
        <f t="shared" si="48"/>
        <v/>
      </c>
      <c r="R196" s="61"/>
      <c r="S196" s="75"/>
      <c r="T196" s="4"/>
      <c r="U196" s="78">
        <f>IFERROR(U195+Variables!$B$15,"")</f>
        <v>1.8600000000000014</v>
      </c>
      <c r="V196" s="60">
        <f t="shared" si="49"/>
        <v>0</v>
      </c>
      <c r="W196" s="60"/>
      <c r="X196" s="60" t="str">
        <f t="shared" si="46"/>
        <v/>
      </c>
      <c r="Y196" s="61">
        <f t="shared" si="47"/>
        <v>0</v>
      </c>
      <c r="Z196" s="75"/>
      <c r="AA196" s="4"/>
      <c r="AB196" s="60"/>
      <c r="AC196" s="60"/>
      <c r="AD196" s="60"/>
      <c r="AE196" s="60"/>
      <c r="AF196" s="61"/>
      <c r="AG196" s="75"/>
      <c r="AH196" s="4"/>
      <c r="AI196" s="60"/>
      <c r="AJ196" s="60"/>
      <c r="AK196" s="60"/>
      <c r="AL196" s="60"/>
      <c r="AM196" s="60"/>
      <c r="AN196" s="60"/>
      <c r="AO196" s="65"/>
      <c r="AP196" s="75"/>
    </row>
    <row r="197" spans="2:42" ht="15" customHeight="1" x14ac:dyDescent="0.2">
      <c r="B197" s="74"/>
      <c r="C197" s="53" t="str">
        <f>IF(C196&lt;EDATE(Variables!B$31,Variables!B$32-1),EDATE(C196,1),"")</f>
        <v/>
      </c>
      <c r="D197" s="74">
        <f t="shared" si="38"/>
        <v>1</v>
      </c>
      <c r="E197" s="74" t="str">
        <f t="shared" si="39"/>
        <v/>
      </c>
      <c r="F197" s="13"/>
      <c r="G197" s="13" t="str">
        <f>IF(D197=0,G196*Variables!$B$7,"")</f>
        <v/>
      </c>
      <c r="H197" s="13" t="str">
        <f>IF(D197=0,H196*Variables!$B$7,"")</f>
        <v/>
      </c>
      <c r="I197" s="14">
        <f>IFERROR((F197*Variables!$B$8),"")</f>
        <v>0</v>
      </c>
      <c r="J197" s="14"/>
      <c r="K197" s="14" t="str">
        <f>IFERROR((H197*Variables!$B$10),"")</f>
        <v/>
      </c>
      <c r="L197" s="14">
        <f t="shared" si="40"/>
        <v>0</v>
      </c>
      <c r="M197" s="75"/>
      <c r="N197" s="4"/>
      <c r="O197" s="60">
        <f t="shared" si="41"/>
        <v>0</v>
      </c>
      <c r="P197" s="60">
        <f t="shared" si="42"/>
        <v>0</v>
      </c>
      <c r="Q197" s="60" t="str">
        <f t="shared" si="48"/>
        <v/>
      </c>
      <c r="R197" s="61"/>
      <c r="S197" s="75"/>
      <c r="T197" s="4"/>
      <c r="U197" s="78">
        <f>IFERROR(U196+Variables!$B$15,"")</f>
        <v>1.8700000000000014</v>
      </c>
      <c r="V197" s="60">
        <f t="shared" si="49"/>
        <v>0</v>
      </c>
      <c r="W197" s="60"/>
      <c r="X197" s="60" t="str">
        <f t="shared" si="46"/>
        <v/>
      </c>
      <c r="Y197" s="61">
        <f t="shared" si="47"/>
        <v>0</v>
      </c>
      <c r="Z197" s="75"/>
      <c r="AA197" s="4"/>
      <c r="AB197" s="60"/>
      <c r="AC197" s="60"/>
      <c r="AD197" s="60"/>
      <c r="AE197" s="60"/>
      <c r="AF197" s="61"/>
      <c r="AG197" s="75"/>
      <c r="AH197" s="4"/>
      <c r="AI197" s="60"/>
      <c r="AJ197" s="60"/>
      <c r="AK197" s="60"/>
      <c r="AL197" s="60"/>
      <c r="AM197" s="60"/>
      <c r="AN197" s="60"/>
      <c r="AO197" s="65"/>
      <c r="AP197" s="75"/>
    </row>
    <row r="198" spans="2:42" ht="15" customHeight="1" x14ac:dyDescent="0.2">
      <c r="B198" s="74"/>
      <c r="C198" s="53" t="str">
        <f>IF(C197&lt;EDATE(Variables!B$31,Variables!B$32-1),EDATE(C197,1),"")</f>
        <v/>
      </c>
      <c r="D198" s="74">
        <f t="shared" si="38"/>
        <v>1</v>
      </c>
      <c r="E198" s="74" t="str">
        <f t="shared" si="39"/>
        <v/>
      </c>
      <c r="F198" s="13"/>
      <c r="G198" s="13" t="str">
        <f>IF(D198=0,G197*Variables!$B$7,"")</f>
        <v/>
      </c>
      <c r="H198" s="13" t="str">
        <f>IF(D198=0,H197*Variables!$B$7,"")</f>
        <v/>
      </c>
      <c r="I198" s="14">
        <f>IFERROR((F198*Variables!$B$8),"")</f>
        <v>0</v>
      </c>
      <c r="J198" s="14"/>
      <c r="K198" s="14" t="str">
        <f>IFERROR((H198*Variables!$B$10),"")</f>
        <v/>
      </c>
      <c r="L198" s="14">
        <f t="shared" si="40"/>
        <v>0</v>
      </c>
      <c r="M198" s="75"/>
      <c r="N198" s="4"/>
      <c r="O198" s="60">
        <f t="shared" si="41"/>
        <v>0</v>
      </c>
      <c r="P198" s="60">
        <f t="shared" si="42"/>
        <v>0</v>
      </c>
      <c r="Q198" s="60" t="str">
        <f t="shared" si="48"/>
        <v/>
      </c>
      <c r="R198" s="61"/>
      <c r="S198" s="75"/>
      <c r="T198" s="4"/>
      <c r="U198" s="78">
        <f>IFERROR(U197+Variables!$B$15,"")</f>
        <v>1.8800000000000014</v>
      </c>
      <c r="V198" s="60">
        <f t="shared" si="49"/>
        <v>0</v>
      </c>
      <c r="W198" s="60"/>
      <c r="X198" s="60" t="str">
        <f t="shared" si="46"/>
        <v/>
      </c>
      <c r="Y198" s="61">
        <f t="shared" si="47"/>
        <v>0</v>
      </c>
      <c r="Z198" s="75"/>
      <c r="AA198" s="4"/>
      <c r="AB198" s="60"/>
      <c r="AC198" s="60"/>
      <c r="AD198" s="60"/>
      <c r="AE198" s="60"/>
      <c r="AF198" s="61"/>
      <c r="AG198" s="75"/>
      <c r="AH198" s="4"/>
      <c r="AI198" s="60"/>
      <c r="AJ198" s="60"/>
      <c r="AK198" s="60"/>
      <c r="AL198" s="60"/>
      <c r="AM198" s="60"/>
      <c r="AN198" s="60"/>
      <c r="AO198" s="65"/>
      <c r="AP198" s="75"/>
    </row>
    <row r="199" spans="2:42" ht="15" customHeight="1" x14ac:dyDescent="0.2">
      <c r="B199" s="74"/>
      <c r="C199" s="53" t="str">
        <f>IF(C198&lt;EDATE(Variables!B$31,Variables!B$32-1),EDATE(C198,1),"")</f>
        <v/>
      </c>
      <c r="D199" s="74">
        <f t="shared" si="38"/>
        <v>1</v>
      </c>
      <c r="E199" s="74" t="str">
        <f t="shared" si="39"/>
        <v/>
      </c>
      <c r="F199" s="13"/>
      <c r="G199" s="13" t="str">
        <f>IF(D199=0,G198*Variables!$B$7,"")</f>
        <v/>
      </c>
      <c r="H199" s="13" t="str">
        <f>IF(D199=0,H198*Variables!$B$7,"")</f>
        <v/>
      </c>
      <c r="I199" s="14">
        <f>IFERROR((F199*Variables!$B$8),"")</f>
        <v>0</v>
      </c>
      <c r="J199" s="14"/>
      <c r="K199" s="14" t="str">
        <f>IFERROR((H199*Variables!$B$10),"")</f>
        <v/>
      </c>
      <c r="L199" s="14">
        <f t="shared" si="40"/>
        <v>0</v>
      </c>
      <c r="M199" s="75"/>
      <c r="N199" s="4"/>
      <c r="O199" s="60">
        <f t="shared" si="41"/>
        <v>0</v>
      </c>
      <c r="P199" s="60">
        <f t="shared" si="42"/>
        <v>0</v>
      </c>
      <c r="Q199" s="60" t="str">
        <f t="shared" si="48"/>
        <v/>
      </c>
      <c r="R199" s="61"/>
      <c r="S199" s="75"/>
      <c r="T199" s="4"/>
      <c r="U199" s="78">
        <f>IFERROR(U198+Variables!$B$15,"")</f>
        <v>1.8900000000000015</v>
      </c>
      <c r="V199" s="60">
        <f t="shared" si="49"/>
        <v>0</v>
      </c>
      <c r="W199" s="60"/>
      <c r="X199" s="60" t="str">
        <f t="shared" si="46"/>
        <v/>
      </c>
      <c r="Y199" s="61">
        <f t="shared" si="47"/>
        <v>0</v>
      </c>
      <c r="Z199" s="75"/>
      <c r="AA199" s="4"/>
      <c r="AB199" s="60"/>
      <c r="AC199" s="60"/>
      <c r="AD199" s="60"/>
      <c r="AE199" s="60"/>
      <c r="AF199" s="61"/>
      <c r="AG199" s="75"/>
      <c r="AH199" s="4"/>
      <c r="AI199" s="60"/>
      <c r="AJ199" s="60"/>
      <c r="AK199" s="60"/>
      <c r="AL199" s="60"/>
      <c r="AM199" s="60"/>
      <c r="AN199" s="60"/>
      <c r="AO199" s="65"/>
      <c r="AP199" s="75"/>
    </row>
    <row r="200" spans="2:42" ht="15" customHeight="1" x14ac:dyDescent="0.2">
      <c r="B200" s="74"/>
      <c r="C200" s="53" t="str">
        <f>IF(C199&lt;EDATE(Variables!B$31,Variables!B$32-1),EDATE(C199,1),"")</f>
        <v/>
      </c>
      <c r="D200" s="74">
        <f t="shared" si="38"/>
        <v>1</v>
      </c>
      <c r="E200" s="74" t="str">
        <f t="shared" si="39"/>
        <v/>
      </c>
      <c r="F200" s="13"/>
      <c r="G200" s="13" t="str">
        <f>IF(D200=0,G199*Variables!$B$7,"")</f>
        <v/>
      </c>
      <c r="H200" s="13" t="str">
        <f>IF(D200=0,H199*Variables!$B$7,"")</f>
        <v/>
      </c>
      <c r="I200" s="14">
        <f>IFERROR((F200*Variables!$B$8),"")</f>
        <v>0</v>
      </c>
      <c r="J200" s="14"/>
      <c r="K200" s="14" t="str">
        <f>IFERROR((H200*Variables!$B$10),"")</f>
        <v/>
      </c>
      <c r="L200" s="14">
        <f t="shared" si="40"/>
        <v>0</v>
      </c>
      <c r="M200" s="75"/>
      <c r="N200" s="4"/>
      <c r="O200" s="60">
        <f t="shared" si="41"/>
        <v>0</v>
      </c>
      <c r="P200" s="60">
        <f t="shared" si="42"/>
        <v>0</v>
      </c>
      <c r="Q200" s="60" t="str">
        <f t="shared" si="48"/>
        <v/>
      </c>
      <c r="R200" s="61"/>
      <c r="S200" s="75"/>
      <c r="T200" s="4"/>
      <c r="U200" s="78">
        <f>IFERROR(U199+Variables!$B$15,"")</f>
        <v>1.9000000000000015</v>
      </c>
      <c r="V200" s="60">
        <f t="shared" si="49"/>
        <v>0</v>
      </c>
      <c r="W200" s="60"/>
      <c r="X200" s="60" t="str">
        <f t="shared" si="46"/>
        <v/>
      </c>
      <c r="Y200" s="61">
        <f t="shared" si="47"/>
        <v>0</v>
      </c>
      <c r="Z200" s="75"/>
      <c r="AA200" s="4"/>
      <c r="AB200" s="60"/>
      <c r="AC200" s="60"/>
      <c r="AD200" s="60"/>
      <c r="AE200" s="60"/>
      <c r="AF200" s="61"/>
      <c r="AG200" s="75"/>
      <c r="AH200" s="4"/>
      <c r="AI200" s="60"/>
      <c r="AJ200" s="60"/>
      <c r="AK200" s="60"/>
      <c r="AL200" s="60"/>
      <c r="AM200" s="60"/>
      <c r="AN200" s="60"/>
      <c r="AO200" s="65"/>
      <c r="AP200" s="75"/>
    </row>
    <row r="201" spans="2:42" ht="15" customHeight="1" x14ac:dyDescent="0.2">
      <c r="B201" s="74"/>
      <c r="C201" s="53" t="str">
        <f>IF(C200&lt;EDATE(Variables!B$31,Variables!B$32-1),EDATE(C200,1),"")</f>
        <v/>
      </c>
      <c r="D201" s="74">
        <f t="shared" si="38"/>
        <v>1</v>
      </c>
      <c r="E201" s="74" t="str">
        <f t="shared" si="39"/>
        <v/>
      </c>
      <c r="F201" s="13"/>
      <c r="G201" s="13" t="str">
        <f>IF(D201=0,G200*Variables!$B$7,"")</f>
        <v/>
      </c>
      <c r="H201" s="13" t="str">
        <f>IF(D201=0,H200*Variables!$B$7,"")</f>
        <v/>
      </c>
      <c r="I201" s="14">
        <f>IFERROR((F201*Variables!$B$8),"")</f>
        <v>0</v>
      </c>
      <c r="J201" s="14"/>
      <c r="K201" s="14" t="str">
        <f>IFERROR((H201*Variables!$B$10),"")</f>
        <v/>
      </c>
      <c r="L201" s="14">
        <f t="shared" si="40"/>
        <v>0</v>
      </c>
      <c r="M201" s="75"/>
      <c r="N201" s="4"/>
      <c r="O201" s="60">
        <f t="shared" si="41"/>
        <v>0</v>
      </c>
      <c r="P201" s="60">
        <f t="shared" si="42"/>
        <v>0</v>
      </c>
      <c r="Q201" s="60" t="str">
        <f t="shared" si="48"/>
        <v/>
      </c>
      <c r="R201" s="61"/>
      <c r="S201" s="75"/>
      <c r="T201" s="4"/>
      <c r="U201" s="78">
        <f>IFERROR(U200+Variables!$B$15,"")</f>
        <v>1.9100000000000015</v>
      </c>
      <c r="V201" s="60">
        <f t="shared" si="49"/>
        <v>0</v>
      </c>
      <c r="W201" s="60"/>
      <c r="X201" s="60" t="str">
        <f t="shared" si="46"/>
        <v/>
      </c>
      <c r="Y201" s="61">
        <f t="shared" si="47"/>
        <v>0</v>
      </c>
      <c r="Z201" s="75"/>
      <c r="AA201" s="4"/>
      <c r="AB201" s="60"/>
      <c r="AC201" s="60"/>
      <c r="AD201" s="60"/>
      <c r="AE201" s="60"/>
      <c r="AF201" s="61"/>
      <c r="AG201" s="75"/>
      <c r="AH201" s="4"/>
      <c r="AI201" s="60"/>
      <c r="AJ201" s="60"/>
      <c r="AK201" s="60"/>
      <c r="AL201" s="60"/>
      <c r="AM201" s="60"/>
      <c r="AN201" s="60"/>
      <c r="AO201" s="65"/>
      <c r="AP201" s="75"/>
    </row>
    <row r="202" spans="2:42" ht="15" customHeight="1" x14ac:dyDescent="0.2">
      <c r="B202" s="74"/>
      <c r="C202" s="53" t="str">
        <f>IF(C201&lt;EDATE(Variables!B$31,Variables!B$32-1),EDATE(C201,1),"")</f>
        <v/>
      </c>
      <c r="D202" s="74">
        <f t="shared" si="38"/>
        <v>1</v>
      </c>
      <c r="E202" s="74" t="str">
        <f t="shared" si="39"/>
        <v/>
      </c>
      <c r="F202" s="13"/>
      <c r="G202" s="13" t="str">
        <f>IF(D202=0,G201*Variables!$B$7,"")</f>
        <v/>
      </c>
      <c r="H202" s="13" t="str">
        <f>IF(D202=0,H201*Variables!$B$7,"")</f>
        <v/>
      </c>
      <c r="I202" s="14">
        <f>IFERROR((F202*Variables!$B$8),"")</f>
        <v>0</v>
      </c>
      <c r="J202" s="14"/>
      <c r="K202" s="14" t="str">
        <f>IFERROR((H202*Variables!$B$10),"")</f>
        <v/>
      </c>
      <c r="L202" s="14">
        <f t="shared" si="40"/>
        <v>0</v>
      </c>
      <c r="M202" s="75"/>
      <c r="N202" s="4"/>
      <c r="O202" s="60">
        <f t="shared" si="41"/>
        <v>0</v>
      </c>
      <c r="P202" s="60">
        <f t="shared" si="42"/>
        <v>0</v>
      </c>
      <c r="Q202" s="60" t="str">
        <f t="shared" si="48"/>
        <v/>
      </c>
      <c r="R202" s="61"/>
      <c r="S202" s="75"/>
      <c r="T202" s="4"/>
      <c r="U202" s="78">
        <f>IFERROR(U201+Variables!$B$15,"")</f>
        <v>1.9200000000000015</v>
      </c>
      <c r="V202" s="60">
        <f t="shared" si="49"/>
        <v>0</v>
      </c>
      <c r="W202" s="60"/>
      <c r="X202" s="60" t="str">
        <f t="shared" si="46"/>
        <v/>
      </c>
      <c r="Y202" s="61">
        <f t="shared" si="47"/>
        <v>0</v>
      </c>
      <c r="Z202" s="75"/>
      <c r="AA202" s="4"/>
      <c r="AB202" s="60"/>
      <c r="AC202" s="60"/>
      <c r="AD202" s="60"/>
      <c r="AE202" s="60"/>
      <c r="AF202" s="61"/>
      <c r="AG202" s="75"/>
      <c r="AH202" s="4"/>
      <c r="AI202" s="60"/>
      <c r="AJ202" s="60"/>
      <c r="AK202" s="60"/>
      <c r="AL202" s="60"/>
      <c r="AM202" s="60"/>
      <c r="AN202" s="60"/>
      <c r="AO202" s="65"/>
      <c r="AP202" s="75"/>
    </row>
    <row r="203" spans="2:42" ht="15" customHeight="1" x14ac:dyDescent="0.2">
      <c r="B203" s="74"/>
      <c r="C203" s="53" t="str">
        <f>IF(C202&lt;EDATE(Variables!B$31,Variables!B$32-1),EDATE(C202,1),"")</f>
        <v/>
      </c>
      <c r="D203" s="74">
        <f t="shared" si="38"/>
        <v>1</v>
      </c>
      <c r="E203" s="74" t="str">
        <f t="shared" si="39"/>
        <v/>
      </c>
      <c r="F203" s="13"/>
      <c r="G203" s="13" t="str">
        <f>IF(D203=0,G202*Variables!$B$7,"")</f>
        <v/>
      </c>
      <c r="H203" s="13" t="str">
        <f>IF(D203=0,H202*Variables!$B$7,"")</f>
        <v/>
      </c>
      <c r="I203" s="14">
        <f>IFERROR((F203*Variables!$B$8),"")</f>
        <v>0</v>
      </c>
      <c r="J203" s="14"/>
      <c r="K203" s="14" t="str">
        <f>IFERROR((H203*Variables!$B$10),"")</f>
        <v/>
      </c>
      <c r="L203" s="14">
        <f t="shared" si="40"/>
        <v>0</v>
      </c>
      <c r="M203" s="75"/>
      <c r="N203" s="4"/>
      <c r="O203" s="60">
        <f t="shared" si="41"/>
        <v>0</v>
      </c>
      <c r="P203" s="60">
        <f t="shared" si="42"/>
        <v>0</v>
      </c>
      <c r="Q203" s="60" t="str">
        <f t="shared" si="48"/>
        <v/>
      </c>
      <c r="R203" s="61"/>
      <c r="S203" s="75"/>
      <c r="T203" s="4"/>
      <c r="U203" s="78">
        <f>IFERROR(U202+Variables!$B$15,"")</f>
        <v>1.9300000000000015</v>
      </c>
      <c r="V203" s="60">
        <f t="shared" si="49"/>
        <v>0</v>
      </c>
      <c r="W203" s="60"/>
      <c r="X203" s="60" t="str">
        <f t="shared" si="46"/>
        <v/>
      </c>
      <c r="Y203" s="61">
        <f t="shared" si="47"/>
        <v>0</v>
      </c>
      <c r="Z203" s="75"/>
      <c r="AA203" s="4"/>
      <c r="AB203" s="60"/>
      <c r="AC203" s="60"/>
      <c r="AD203" s="60"/>
      <c r="AE203" s="60"/>
      <c r="AF203" s="61"/>
      <c r="AG203" s="75"/>
      <c r="AH203" s="4"/>
      <c r="AI203" s="60"/>
      <c r="AJ203" s="60"/>
      <c r="AK203" s="60"/>
      <c r="AL203" s="60"/>
      <c r="AM203" s="60"/>
      <c r="AN203" s="60"/>
      <c r="AO203" s="65"/>
      <c r="AP203" s="75"/>
    </row>
    <row r="204" spans="2:42" ht="15" customHeight="1" x14ac:dyDescent="0.2">
      <c r="B204" s="74"/>
      <c r="C204" s="53" t="str">
        <f>IF(C203&lt;EDATE(Variables!B$31,Variables!B$32-1),EDATE(C203,1),"")</f>
        <v/>
      </c>
      <c r="D204" s="74">
        <f t="shared" si="38"/>
        <v>1</v>
      </c>
      <c r="E204" s="74" t="str">
        <f t="shared" si="39"/>
        <v/>
      </c>
      <c r="F204" s="13"/>
      <c r="G204" s="13" t="str">
        <f>IF(D204=0,G203*Variables!$B$7,"")</f>
        <v/>
      </c>
      <c r="H204" s="13" t="str">
        <f>IF(D204=0,H203*Variables!$B$7,"")</f>
        <v/>
      </c>
      <c r="I204" s="14">
        <f>IFERROR((F204*Variables!$B$8),"")</f>
        <v>0</v>
      </c>
      <c r="J204" s="14"/>
      <c r="K204" s="14" t="str">
        <f>IFERROR((H204*Variables!$B$10),"")</f>
        <v/>
      </c>
      <c r="L204" s="14">
        <f t="shared" si="40"/>
        <v>0</v>
      </c>
      <c r="M204" s="75"/>
      <c r="N204" s="4"/>
      <c r="O204" s="60">
        <f t="shared" si="41"/>
        <v>0</v>
      </c>
      <c r="P204" s="60">
        <f t="shared" si="42"/>
        <v>0</v>
      </c>
      <c r="Q204" s="60" t="str">
        <f t="shared" si="48"/>
        <v/>
      </c>
      <c r="R204" s="61"/>
      <c r="S204" s="75"/>
      <c r="T204" s="4"/>
      <c r="U204" s="78">
        <f>IFERROR(U203+Variables!$B$15,"")</f>
        <v>1.9400000000000015</v>
      </c>
      <c r="V204" s="60">
        <f t="shared" si="49"/>
        <v>0</v>
      </c>
      <c r="W204" s="60"/>
      <c r="X204" s="60" t="str">
        <f t="shared" si="46"/>
        <v/>
      </c>
      <c r="Y204" s="61">
        <f t="shared" si="47"/>
        <v>0</v>
      </c>
      <c r="Z204" s="75"/>
      <c r="AA204" s="4"/>
      <c r="AB204" s="60"/>
      <c r="AC204" s="60"/>
      <c r="AD204" s="60"/>
      <c r="AE204" s="60"/>
      <c r="AF204" s="61"/>
      <c r="AG204" s="75"/>
      <c r="AH204" s="4"/>
      <c r="AI204" s="60"/>
      <c r="AJ204" s="60"/>
      <c r="AK204" s="60"/>
      <c r="AL204" s="60"/>
      <c r="AM204" s="60"/>
      <c r="AN204" s="60"/>
      <c r="AO204" s="65"/>
      <c r="AP204" s="75"/>
    </row>
    <row r="205" spans="2:42" ht="15" customHeight="1" x14ac:dyDescent="0.2">
      <c r="B205" s="74"/>
      <c r="C205" s="53" t="str">
        <f>IF(C204&lt;EDATE(Variables!B$31,Variables!B$32-1),EDATE(C204,1),"")</f>
        <v/>
      </c>
      <c r="D205" s="74">
        <f t="shared" si="38"/>
        <v>1</v>
      </c>
      <c r="E205" s="74" t="str">
        <f t="shared" si="39"/>
        <v/>
      </c>
      <c r="F205" s="13"/>
      <c r="G205" s="13" t="str">
        <f>IF(D205=0,G204*Variables!$B$7,"")</f>
        <v/>
      </c>
      <c r="H205" s="13" t="str">
        <f>IF(D205=0,H204*Variables!$B$7,"")</f>
        <v/>
      </c>
      <c r="I205" s="14">
        <f>IFERROR((F205*Variables!$B$8),"")</f>
        <v>0</v>
      </c>
      <c r="J205" s="14"/>
      <c r="K205" s="14" t="str">
        <f>IFERROR((H205*Variables!$B$10),"")</f>
        <v/>
      </c>
      <c r="L205" s="14">
        <f t="shared" si="40"/>
        <v>0</v>
      </c>
      <c r="M205" s="75"/>
      <c r="N205" s="4"/>
      <c r="O205" s="60">
        <f t="shared" si="41"/>
        <v>0</v>
      </c>
      <c r="P205" s="60">
        <f t="shared" si="42"/>
        <v>0</v>
      </c>
      <c r="Q205" s="60" t="str">
        <f t="shared" si="48"/>
        <v/>
      </c>
      <c r="R205" s="61"/>
      <c r="S205" s="75"/>
      <c r="T205" s="4"/>
      <c r="U205" s="78">
        <f>IFERROR(U204+Variables!$B$15,"")</f>
        <v>1.9500000000000015</v>
      </c>
      <c r="V205" s="60">
        <f t="shared" si="49"/>
        <v>0</v>
      </c>
      <c r="W205" s="60"/>
      <c r="X205" s="60" t="str">
        <f t="shared" si="46"/>
        <v/>
      </c>
      <c r="Y205" s="61">
        <f t="shared" si="47"/>
        <v>0</v>
      </c>
      <c r="Z205" s="75"/>
      <c r="AA205" s="4"/>
      <c r="AB205" s="60"/>
      <c r="AC205" s="60"/>
      <c r="AD205" s="60"/>
      <c r="AE205" s="60"/>
      <c r="AF205" s="61"/>
      <c r="AG205" s="75"/>
      <c r="AH205" s="4"/>
      <c r="AI205" s="60"/>
      <c r="AJ205" s="60"/>
      <c r="AK205" s="60"/>
      <c r="AL205" s="60"/>
      <c r="AM205" s="60"/>
      <c r="AN205" s="60"/>
      <c r="AO205" s="65"/>
      <c r="AP205" s="75"/>
    </row>
    <row r="206" spans="2:42" ht="15" customHeight="1" x14ac:dyDescent="0.2">
      <c r="B206" s="74"/>
      <c r="C206" s="53" t="str">
        <f>IF(C205&lt;EDATE(Variables!B$31,Variables!B$32-1),EDATE(C205,1),"")</f>
        <v/>
      </c>
      <c r="D206" s="74">
        <f t="shared" si="38"/>
        <v>1</v>
      </c>
      <c r="E206" s="74" t="str">
        <f t="shared" si="39"/>
        <v/>
      </c>
      <c r="F206" s="13"/>
      <c r="G206" s="13" t="str">
        <f>IF(D206=0,G205*Variables!$B$7,"")</f>
        <v/>
      </c>
      <c r="H206" s="13" t="str">
        <f>IF(D206=0,H205*Variables!$B$7,"")</f>
        <v/>
      </c>
      <c r="I206" s="14">
        <f>IFERROR((F206*Variables!$B$8),"")</f>
        <v>0</v>
      </c>
      <c r="J206" s="14"/>
      <c r="K206" s="14" t="str">
        <f>IFERROR((H206*Variables!$B$10),"")</f>
        <v/>
      </c>
      <c r="L206" s="14">
        <f t="shared" si="40"/>
        <v>0</v>
      </c>
      <c r="M206" s="75"/>
      <c r="N206" s="4"/>
      <c r="O206" s="60">
        <f t="shared" si="41"/>
        <v>0</v>
      </c>
      <c r="P206" s="60">
        <f t="shared" si="42"/>
        <v>0</v>
      </c>
      <c r="Q206" s="60" t="str">
        <f t="shared" si="48"/>
        <v/>
      </c>
      <c r="R206" s="61"/>
      <c r="S206" s="75"/>
      <c r="T206" s="4"/>
      <c r="U206" s="78">
        <f>IFERROR(U205+Variables!$B$15,"")</f>
        <v>1.9600000000000015</v>
      </c>
      <c r="V206" s="60">
        <f t="shared" si="49"/>
        <v>0</v>
      </c>
      <c r="W206" s="60"/>
      <c r="X206" s="60" t="str">
        <f t="shared" si="46"/>
        <v/>
      </c>
      <c r="Y206" s="61">
        <f t="shared" si="47"/>
        <v>0</v>
      </c>
      <c r="Z206" s="75"/>
      <c r="AA206" s="4"/>
      <c r="AB206" s="60"/>
      <c r="AC206" s="60"/>
      <c r="AD206" s="60"/>
      <c r="AE206" s="60"/>
      <c r="AF206" s="61"/>
      <c r="AG206" s="75"/>
      <c r="AH206" s="4"/>
      <c r="AI206" s="60"/>
      <c r="AJ206" s="60"/>
      <c r="AK206" s="60"/>
      <c r="AL206" s="60"/>
      <c r="AM206" s="60"/>
      <c r="AN206" s="60"/>
      <c r="AO206" s="65"/>
      <c r="AP206" s="75"/>
    </row>
    <row r="207" spans="2:42" ht="15" customHeight="1" x14ac:dyDescent="0.2">
      <c r="B207" s="74"/>
      <c r="C207" s="53" t="str">
        <f>IF(C206&lt;EDATE(Variables!B$31,Variables!B$32-1),EDATE(C206,1),"")</f>
        <v/>
      </c>
      <c r="D207" s="74">
        <f t="shared" ref="D207:D270" si="50">IFERROR(IF(ISNUMBER(E207),0,1),"")</f>
        <v>1</v>
      </c>
      <c r="E207" s="74" t="str">
        <f t="shared" ref="E207:E270" si="51">IFERROR(YEAR(C207),"")</f>
        <v/>
      </c>
      <c r="F207" s="13"/>
      <c r="G207" s="13" t="str">
        <f>IF(D207=0,G206*Variables!$B$7,"")</f>
        <v/>
      </c>
      <c r="H207" s="13" t="str">
        <f>IF(D207=0,H206*Variables!$B$7,"")</f>
        <v/>
      </c>
      <c r="I207" s="14">
        <f>IFERROR((F207*Variables!$B$8),"")</f>
        <v>0</v>
      </c>
      <c r="J207" s="14"/>
      <c r="K207" s="14" t="str">
        <f>IFERROR((H207*Variables!$B$10),"")</f>
        <v/>
      </c>
      <c r="L207" s="14">
        <f t="shared" ref="L207:L270" si="52">IFERROR(SUM(I207:K207),"")</f>
        <v>0</v>
      </c>
      <c r="M207" s="75"/>
      <c r="N207" s="4"/>
      <c r="O207" s="60">
        <f t="shared" ref="O207:O257" si="53">IFERROR(I207/1000*$O$14,"")</f>
        <v>0</v>
      </c>
      <c r="P207" s="60">
        <f t="shared" ref="P207:P255" si="54">IFERROR(J207/1000*$P$14,"")</f>
        <v>0</v>
      </c>
      <c r="Q207" s="60" t="str">
        <f t="shared" ref="Q207:Q212" si="55">IFERROR(K207/1000*$Q$14,"")</f>
        <v/>
      </c>
      <c r="R207" s="61"/>
      <c r="S207" s="75"/>
      <c r="T207" s="4"/>
      <c r="U207" s="78">
        <f>IFERROR(U206+Variables!$B$15,"")</f>
        <v>1.9700000000000015</v>
      </c>
      <c r="V207" s="60">
        <f t="shared" ref="V207:V213" si="56">IFERROR(O207*U207,"")</f>
        <v>0</v>
      </c>
      <c r="W207" s="60"/>
      <c r="X207" s="60" t="str">
        <f t="shared" ref="X207:X236" si="57">IFERROR(Q207*U207,"")</f>
        <v/>
      </c>
      <c r="Y207" s="61">
        <f t="shared" ref="Y207:Y244" si="58">SUM(V207:X207)</f>
        <v>0</v>
      </c>
      <c r="Z207" s="75"/>
      <c r="AA207" s="4"/>
      <c r="AB207" s="60"/>
      <c r="AC207" s="60"/>
      <c r="AD207" s="60"/>
      <c r="AE207" s="60"/>
      <c r="AF207" s="61"/>
      <c r="AG207" s="75"/>
      <c r="AH207" s="4"/>
      <c r="AI207" s="60"/>
      <c r="AJ207" s="60"/>
      <c r="AK207" s="60"/>
      <c r="AL207" s="60"/>
      <c r="AM207" s="60"/>
      <c r="AN207" s="60"/>
      <c r="AO207" s="65"/>
      <c r="AP207" s="75"/>
    </row>
    <row r="208" spans="2:42" ht="15" customHeight="1" x14ac:dyDescent="0.2">
      <c r="B208" s="74"/>
      <c r="C208" s="53" t="str">
        <f>IF(C207&lt;EDATE(Variables!B$31,Variables!B$32-1),EDATE(C207,1),"")</f>
        <v/>
      </c>
      <c r="D208" s="74">
        <f t="shared" si="50"/>
        <v>1</v>
      </c>
      <c r="E208" s="74" t="str">
        <f t="shared" si="51"/>
        <v/>
      </c>
      <c r="F208" s="13"/>
      <c r="G208" s="13" t="str">
        <f>IF(D208=0,G207*Variables!$B$7,"")</f>
        <v/>
      </c>
      <c r="H208" s="13" t="str">
        <f>IF(D208=0,H207*Variables!$B$7,"")</f>
        <v/>
      </c>
      <c r="I208" s="14">
        <f>IFERROR((F208*Variables!$B$8),"")</f>
        <v>0</v>
      </c>
      <c r="J208" s="14"/>
      <c r="K208" s="14" t="str">
        <f>IFERROR((H208*Variables!$B$10),"")</f>
        <v/>
      </c>
      <c r="L208" s="14">
        <f t="shared" si="52"/>
        <v>0</v>
      </c>
      <c r="M208" s="75"/>
      <c r="N208" s="4"/>
      <c r="O208" s="60">
        <f t="shared" si="53"/>
        <v>0</v>
      </c>
      <c r="P208" s="60">
        <f t="shared" si="54"/>
        <v>0</v>
      </c>
      <c r="Q208" s="60" t="str">
        <f t="shared" si="55"/>
        <v/>
      </c>
      <c r="R208" s="61"/>
      <c r="S208" s="75"/>
      <c r="T208" s="4"/>
      <c r="U208" s="78">
        <f>IFERROR(U207+Variables!$B$15,"")</f>
        <v>1.9800000000000015</v>
      </c>
      <c r="V208" s="60">
        <f t="shared" si="56"/>
        <v>0</v>
      </c>
      <c r="W208" s="60"/>
      <c r="X208" s="60" t="str">
        <f t="shared" si="57"/>
        <v/>
      </c>
      <c r="Y208" s="61">
        <f t="shared" si="58"/>
        <v>0</v>
      </c>
      <c r="Z208" s="75"/>
      <c r="AA208" s="4"/>
      <c r="AB208" s="60"/>
      <c r="AC208" s="60"/>
      <c r="AD208" s="60"/>
      <c r="AE208" s="60"/>
      <c r="AF208" s="61"/>
      <c r="AG208" s="75"/>
      <c r="AH208" s="4"/>
      <c r="AI208" s="60"/>
      <c r="AJ208" s="60"/>
      <c r="AK208" s="60"/>
      <c r="AL208" s="60"/>
      <c r="AM208" s="60"/>
      <c r="AN208" s="60"/>
      <c r="AO208" s="65"/>
      <c r="AP208" s="75"/>
    </row>
    <row r="209" spans="2:42" ht="15" customHeight="1" x14ac:dyDescent="0.2">
      <c r="B209" s="74"/>
      <c r="C209" s="53" t="str">
        <f>IF(C208&lt;EDATE(Variables!B$31,Variables!B$32-1),EDATE(C208,1),"")</f>
        <v/>
      </c>
      <c r="D209" s="74">
        <f t="shared" si="50"/>
        <v>1</v>
      </c>
      <c r="E209" s="74" t="str">
        <f t="shared" si="51"/>
        <v/>
      </c>
      <c r="F209" s="13"/>
      <c r="G209" s="13" t="str">
        <f>IF(D209=0,G208*Variables!$B$7,"")</f>
        <v/>
      </c>
      <c r="H209" s="13" t="str">
        <f>IF(D209=0,H208*Variables!$B$7,"")</f>
        <v/>
      </c>
      <c r="I209" s="14">
        <f>IFERROR((F209*Variables!$B$8),"")</f>
        <v>0</v>
      </c>
      <c r="J209" s="14"/>
      <c r="K209" s="14" t="str">
        <f>IFERROR((H209*Variables!$B$10),"")</f>
        <v/>
      </c>
      <c r="L209" s="14">
        <f t="shared" si="52"/>
        <v>0</v>
      </c>
      <c r="M209" s="75"/>
      <c r="N209" s="4"/>
      <c r="O209" s="60">
        <f t="shared" si="53"/>
        <v>0</v>
      </c>
      <c r="P209" s="60">
        <f t="shared" si="54"/>
        <v>0</v>
      </c>
      <c r="Q209" s="60" t="str">
        <f t="shared" si="55"/>
        <v/>
      </c>
      <c r="R209" s="61"/>
      <c r="S209" s="75"/>
      <c r="T209" s="4"/>
      <c r="U209" s="78">
        <f>IFERROR(U208+Variables!$B$15,"")</f>
        <v>1.9900000000000015</v>
      </c>
      <c r="V209" s="60">
        <f t="shared" si="56"/>
        <v>0</v>
      </c>
      <c r="W209" s="60"/>
      <c r="X209" s="60" t="str">
        <f t="shared" si="57"/>
        <v/>
      </c>
      <c r="Y209" s="61">
        <f t="shared" si="58"/>
        <v>0</v>
      </c>
      <c r="Z209" s="75"/>
      <c r="AA209" s="4"/>
      <c r="AB209" s="60"/>
      <c r="AC209" s="60"/>
      <c r="AD209" s="60"/>
      <c r="AE209" s="60"/>
      <c r="AF209" s="61"/>
      <c r="AG209" s="75"/>
      <c r="AH209" s="4"/>
      <c r="AI209" s="60"/>
      <c r="AJ209" s="60"/>
      <c r="AK209" s="60"/>
      <c r="AL209" s="60"/>
      <c r="AM209" s="60"/>
      <c r="AN209" s="60"/>
      <c r="AO209" s="65"/>
      <c r="AP209" s="75"/>
    </row>
    <row r="210" spans="2:42" ht="15" customHeight="1" x14ac:dyDescent="0.2">
      <c r="B210" s="74"/>
      <c r="C210" s="53" t="str">
        <f>IF(C209&lt;EDATE(Variables!B$31,Variables!B$32-1),EDATE(C209,1),"")</f>
        <v/>
      </c>
      <c r="D210" s="74">
        <f t="shared" si="50"/>
        <v>1</v>
      </c>
      <c r="E210" s="74" t="str">
        <f t="shared" si="51"/>
        <v/>
      </c>
      <c r="F210" s="13"/>
      <c r="G210" s="13" t="str">
        <f>IF(D210=0,G209*Variables!$B$7,"")</f>
        <v/>
      </c>
      <c r="H210" s="13" t="str">
        <f>IF(D210=0,H209*Variables!$B$7,"")</f>
        <v/>
      </c>
      <c r="I210" s="14">
        <f>IFERROR((F210*Variables!$B$8),"")</f>
        <v>0</v>
      </c>
      <c r="J210" s="14"/>
      <c r="K210" s="14" t="str">
        <f>IFERROR((H210*Variables!$B$10),"")</f>
        <v/>
      </c>
      <c r="L210" s="14">
        <f t="shared" si="52"/>
        <v>0</v>
      </c>
      <c r="M210" s="75"/>
      <c r="N210" s="4"/>
      <c r="O210" s="60">
        <f t="shared" si="53"/>
        <v>0</v>
      </c>
      <c r="P210" s="60">
        <f t="shared" si="54"/>
        <v>0</v>
      </c>
      <c r="Q210" s="60" t="str">
        <f t="shared" si="55"/>
        <v/>
      </c>
      <c r="R210" s="61"/>
      <c r="S210" s="75"/>
      <c r="T210" s="4"/>
      <c r="U210" s="78">
        <f>IFERROR(U209+Variables!$B$15,"")</f>
        <v>2.0000000000000013</v>
      </c>
      <c r="V210" s="60">
        <f t="shared" si="56"/>
        <v>0</v>
      </c>
      <c r="W210" s="60"/>
      <c r="X210" s="60" t="str">
        <f t="shared" si="57"/>
        <v/>
      </c>
      <c r="Y210" s="61">
        <f t="shared" si="58"/>
        <v>0</v>
      </c>
      <c r="Z210" s="75"/>
      <c r="AA210" s="4"/>
      <c r="AB210" s="60"/>
      <c r="AC210" s="60"/>
      <c r="AD210" s="60"/>
      <c r="AE210" s="60"/>
      <c r="AF210" s="61"/>
      <c r="AG210" s="75"/>
      <c r="AH210" s="4"/>
      <c r="AI210" s="60"/>
      <c r="AJ210" s="60"/>
      <c r="AK210" s="60"/>
      <c r="AL210" s="60"/>
      <c r="AM210" s="60"/>
      <c r="AN210" s="60"/>
      <c r="AO210" s="65"/>
      <c r="AP210" s="75"/>
    </row>
    <row r="211" spans="2:42" ht="15" customHeight="1" x14ac:dyDescent="0.2">
      <c r="B211" s="74"/>
      <c r="C211" s="53" t="str">
        <f>IF(C210&lt;EDATE(Variables!B$31,Variables!B$32-1),EDATE(C210,1),"")</f>
        <v/>
      </c>
      <c r="D211" s="74">
        <f t="shared" si="50"/>
        <v>1</v>
      </c>
      <c r="E211" s="74" t="str">
        <f t="shared" si="51"/>
        <v/>
      </c>
      <c r="F211" s="13"/>
      <c r="G211" s="13" t="str">
        <f>IF(D211=0,G210*Variables!$B$7,"")</f>
        <v/>
      </c>
      <c r="H211" s="13" t="str">
        <f>IF(D211=0,H210*Variables!$B$7,"")</f>
        <v/>
      </c>
      <c r="I211" s="14">
        <f>IFERROR((F211*Variables!$B$8),"")</f>
        <v>0</v>
      </c>
      <c r="J211" s="14"/>
      <c r="K211" s="14" t="str">
        <f>IFERROR((H211*Variables!$B$10),"")</f>
        <v/>
      </c>
      <c r="L211" s="14">
        <f t="shared" si="52"/>
        <v>0</v>
      </c>
      <c r="M211" s="75"/>
      <c r="N211" s="4"/>
      <c r="O211" s="60">
        <f t="shared" si="53"/>
        <v>0</v>
      </c>
      <c r="P211" s="60">
        <f t="shared" si="54"/>
        <v>0</v>
      </c>
      <c r="Q211" s="60" t="str">
        <f t="shared" si="55"/>
        <v/>
      </c>
      <c r="R211" s="61"/>
      <c r="S211" s="75"/>
      <c r="T211" s="4"/>
      <c r="U211" s="78">
        <f>IFERROR(U210+Variables!$B$15,"")</f>
        <v>2.0100000000000011</v>
      </c>
      <c r="V211" s="60">
        <f t="shared" si="56"/>
        <v>0</v>
      </c>
      <c r="W211" s="60"/>
      <c r="X211" s="60" t="str">
        <f t="shared" si="57"/>
        <v/>
      </c>
      <c r="Y211" s="61">
        <f t="shared" si="58"/>
        <v>0</v>
      </c>
      <c r="Z211" s="75"/>
      <c r="AA211" s="4"/>
      <c r="AB211" s="60"/>
      <c r="AC211" s="60"/>
      <c r="AD211" s="60"/>
      <c r="AE211" s="60"/>
      <c r="AF211" s="61"/>
      <c r="AG211" s="75"/>
      <c r="AH211" s="4"/>
      <c r="AI211" s="60"/>
      <c r="AJ211" s="60"/>
      <c r="AK211" s="60"/>
      <c r="AL211" s="60"/>
      <c r="AM211" s="60"/>
      <c r="AN211" s="60"/>
      <c r="AO211" s="65"/>
      <c r="AP211" s="75"/>
    </row>
    <row r="212" spans="2:42" ht="15" customHeight="1" x14ac:dyDescent="0.2">
      <c r="B212" s="74"/>
      <c r="C212" s="53" t="str">
        <f>IF(C211&lt;EDATE(Variables!B$31,Variables!B$32-1),EDATE(C211,1),"")</f>
        <v/>
      </c>
      <c r="D212" s="74">
        <f t="shared" si="50"/>
        <v>1</v>
      </c>
      <c r="E212" s="74" t="str">
        <f t="shared" si="51"/>
        <v/>
      </c>
      <c r="F212" s="13"/>
      <c r="G212" s="13" t="str">
        <f>IF(D212=0,G211*Variables!$B$7,"")</f>
        <v/>
      </c>
      <c r="H212" s="13" t="str">
        <f>IF(D212=0,H211*Variables!$B$7,"")</f>
        <v/>
      </c>
      <c r="I212" s="14">
        <f>IFERROR((F212*Variables!$B$8),"")</f>
        <v>0</v>
      </c>
      <c r="J212" s="14"/>
      <c r="K212" s="14" t="str">
        <f>IFERROR((H212*Variables!$B$10),"")</f>
        <v/>
      </c>
      <c r="L212" s="14">
        <f t="shared" si="52"/>
        <v>0</v>
      </c>
      <c r="M212" s="75"/>
      <c r="N212" s="4"/>
      <c r="O212" s="60">
        <f t="shared" si="53"/>
        <v>0</v>
      </c>
      <c r="P212" s="60">
        <f t="shared" si="54"/>
        <v>0</v>
      </c>
      <c r="Q212" s="60" t="str">
        <f t="shared" si="55"/>
        <v/>
      </c>
      <c r="R212" s="61"/>
      <c r="S212" s="75"/>
      <c r="T212" s="4"/>
      <c r="U212" s="78">
        <f>IFERROR(U211+Variables!$B$15,"")</f>
        <v>2.0200000000000009</v>
      </c>
      <c r="V212" s="60">
        <f t="shared" si="56"/>
        <v>0</v>
      </c>
      <c r="W212" s="60"/>
      <c r="X212" s="60" t="str">
        <f t="shared" si="57"/>
        <v/>
      </c>
      <c r="Y212" s="61">
        <f t="shared" si="58"/>
        <v>0</v>
      </c>
      <c r="Z212" s="75"/>
      <c r="AA212" s="4"/>
      <c r="AB212" s="60"/>
      <c r="AC212" s="60"/>
      <c r="AD212" s="60"/>
      <c r="AE212" s="60"/>
      <c r="AF212" s="61"/>
      <c r="AG212" s="75"/>
      <c r="AH212" s="4"/>
      <c r="AI212" s="60"/>
      <c r="AJ212" s="60"/>
      <c r="AK212" s="60"/>
      <c r="AL212" s="60"/>
      <c r="AM212" s="60"/>
      <c r="AN212" s="60"/>
      <c r="AO212" s="65"/>
      <c r="AP212" s="75"/>
    </row>
    <row r="213" spans="2:42" ht="15" customHeight="1" x14ac:dyDescent="0.2">
      <c r="B213" s="74"/>
      <c r="C213" s="53" t="str">
        <f>IF(C212&lt;EDATE(Variables!B$31,Variables!B$32-1),EDATE(C212,1),"")</f>
        <v/>
      </c>
      <c r="D213" s="74">
        <f t="shared" si="50"/>
        <v>1</v>
      </c>
      <c r="E213" s="74" t="str">
        <f t="shared" si="51"/>
        <v/>
      </c>
      <c r="F213" s="13"/>
      <c r="G213" s="13" t="str">
        <f>IF(D213=0,G212*Variables!$B$7,"")</f>
        <v/>
      </c>
      <c r="H213" s="13" t="str">
        <f>IF(D213=0,H212*Variables!$B$7,"")</f>
        <v/>
      </c>
      <c r="I213" s="14">
        <f>IFERROR((F213*Variables!$B$8),"")</f>
        <v>0</v>
      </c>
      <c r="J213" s="14"/>
      <c r="K213" s="14" t="str">
        <f>IFERROR((H213*Variables!$B$10),"")</f>
        <v/>
      </c>
      <c r="L213" s="14">
        <f t="shared" si="52"/>
        <v>0</v>
      </c>
      <c r="M213" s="75"/>
      <c r="N213" s="4"/>
      <c r="O213" s="60">
        <f t="shared" si="53"/>
        <v>0</v>
      </c>
      <c r="P213" s="60">
        <f t="shared" si="54"/>
        <v>0</v>
      </c>
      <c r="Q213" s="60"/>
      <c r="R213" s="61"/>
      <c r="S213" s="75"/>
      <c r="T213" s="4"/>
      <c r="U213" s="78">
        <f>IFERROR(U212+Variables!$B$15,"")</f>
        <v>2.0300000000000007</v>
      </c>
      <c r="V213" s="60">
        <f t="shared" si="56"/>
        <v>0</v>
      </c>
      <c r="W213" s="60"/>
      <c r="X213" s="60">
        <f t="shared" si="57"/>
        <v>0</v>
      </c>
      <c r="Y213" s="61">
        <f t="shared" si="58"/>
        <v>0</v>
      </c>
      <c r="Z213" s="75"/>
      <c r="AA213" s="4"/>
      <c r="AB213" s="60"/>
      <c r="AC213" s="60"/>
      <c r="AD213" s="60"/>
      <c r="AE213" s="60"/>
      <c r="AF213" s="61"/>
      <c r="AG213" s="75"/>
      <c r="AH213" s="4"/>
      <c r="AI213" s="60"/>
      <c r="AJ213" s="60"/>
      <c r="AK213" s="60"/>
      <c r="AL213" s="60"/>
      <c r="AM213" s="60"/>
      <c r="AN213" s="60"/>
      <c r="AO213" s="65"/>
      <c r="AP213" s="75"/>
    </row>
    <row r="214" spans="2:42" ht="15" customHeight="1" x14ac:dyDescent="0.2">
      <c r="B214" s="74"/>
      <c r="C214" s="53" t="str">
        <f>IF(C213&lt;EDATE(Variables!B$31,Variables!B$32-1),EDATE(C213,1),"")</f>
        <v/>
      </c>
      <c r="D214" s="74">
        <f t="shared" si="50"/>
        <v>1</v>
      </c>
      <c r="E214" s="74" t="str">
        <f t="shared" si="51"/>
        <v/>
      </c>
      <c r="F214" s="13"/>
      <c r="G214" s="13" t="str">
        <f>IF(D214=0,G213*Variables!$B$7,"")</f>
        <v/>
      </c>
      <c r="H214" s="13" t="str">
        <f>IF(D214=0,H213*Variables!$B$7,"")</f>
        <v/>
      </c>
      <c r="I214" s="14">
        <f>IFERROR((F214*Variables!$B$8),"")</f>
        <v>0</v>
      </c>
      <c r="J214" s="14"/>
      <c r="K214" s="14" t="str">
        <f>IFERROR((H214*Variables!$B$10),"")</f>
        <v/>
      </c>
      <c r="L214" s="14">
        <f t="shared" si="52"/>
        <v>0</v>
      </c>
      <c r="M214" s="75"/>
      <c r="N214" s="4"/>
      <c r="O214" s="60">
        <f t="shared" si="53"/>
        <v>0</v>
      </c>
      <c r="P214" s="60">
        <f t="shared" si="54"/>
        <v>0</v>
      </c>
      <c r="Q214" s="60"/>
      <c r="R214" s="61"/>
      <c r="S214" s="75"/>
      <c r="T214" s="4"/>
      <c r="U214" s="78">
        <f>IFERROR(U213+Variables!$B$15,"")</f>
        <v>2.0400000000000005</v>
      </c>
      <c r="V214" s="60"/>
      <c r="W214" s="60"/>
      <c r="X214" s="60">
        <f t="shared" si="57"/>
        <v>0</v>
      </c>
      <c r="Y214" s="61">
        <f t="shared" si="58"/>
        <v>0</v>
      </c>
      <c r="Z214" s="75"/>
      <c r="AA214" s="4"/>
      <c r="AB214" s="60"/>
      <c r="AC214" s="60"/>
      <c r="AD214" s="60"/>
      <c r="AE214" s="60"/>
      <c r="AF214" s="61"/>
      <c r="AG214" s="75"/>
      <c r="AH214" s="4"/>
      <c r="AI214" s="60"/>
      <c r="AJ214" s="60"/>
      <c r="AK214" s="60"/>
      <c r="AL214" s="60"/>
      <c r="AM214" s="60"/>
      <c r="AN214" s="60"/>
      <c r="AO214" s="65"/>
      <c r="AP214" s="75"/>
    </row>
    <row r="215" spans="2:42" ht="15" customHeight="1" x14ac:dyDescent="0.2">
      <c r="B215" s="74"/>
      <c r="C215" s="53" t="str">
        <f>IF(C214&lt;EDATE(Variables!B$31,Variables!B$32-1),EDATE(C214,1),"")</f>
        <v/>
      </c>
      <c r="D215" s="74">
        <f t="shared" si="50"/>
        <v>1</v>
      </c>
      <c r="E215" s="74" t="str">
        <f t="shared" si="51"/>
        <v/>
      </c>
      <c r="F215" s="13"/>
      <c r="G215" s="13" t="str">
        <f>IF(D215=0,G214*Variables!$B$7,"")</f>
        <v/>
      </c>
      <c r="H215" s="13" t="str">
        <f>IF(D215=0,H214*Variables!$B$7,"")</f>
        <v/>
      </c>
      <c r="I215" s="14">
        <f>IFERROR((F215*Variables!$B$8),"")</f>
        <v>0</v>
      </c>
      <c r="J215" s="14"/>
      <c r="K215" s="14" t="str">
        <f>IFERROR((H215*Variables!$B$10),"")</f>
        <v/>
      </c>
      <c r="L215" s="14">
        <f t="shared" si="52"/>
        <v>0</v>
      </c>
      <c r="M215" s="75"/>
      <c r="N215" s="4"/>
      <c r="O215" s="60">
        <f t="shared" si="53"/>
        <v>0</v>
      </c>
      <c r="P215" s="60">
        <f t="shared" si="54"/>
        <v>0</v>
      </c>
      <c r="Q215" s="60"/>
      <c r="R215" s="61"/>
      <c r="S215" s="75"/>
      <c r="T215" s="4"/>
      <c r="U215" s="78">
        <f>IFERROR(U214+Variables!$B$15,"")</f>
        <v>2.0500000000000003</v>
      </c>
      <c r="V215" s="60"/>
      <c r="W215" s="60"/>
      <c r="X215" s="60">
        <f t="shared" si="57"/>
        <v>0</v>
      </c>
      <c r="Y215" s="61">
        <f t="shared" si="58"/>
        <v>0</v>
      </c>
      <c r="Z215" s="75"/>
      <c r="AA215" s="4"/>
      <c r="AB215" s="60"/>
      <c r="AC215" s="60"/>
      <c r="AD215" s="60"/>
      <c r="AE215" s="60"/>
      <c r="AF215" s="61"/>
      <c r="AG215" s="75"/>
      <c r="AH215" s="4"/>
      <c r="AI215" s="60"/>
      <c r="AJ215" s="60"/>
      <c r="AK215" s="60"/>
      <c r="AL215" s="60"/>
      <c r="AM215" s="60"/>
      <c r="AN215" s="60"/>
      <c r="AO215" s="65"/>
      <c r="AP215" s="75"/>
    </row>
    <row r="216" spans="2:42" ht="15" customHeight="1" x14ac:dyDescent="0.2">
      <c r="B216" s="74"/>
      <c r="C216" s="53" t="str">
        <f>IF(C215&lt;EDATE(Variables!B$31,Variables!B$32-1),EDATE(C215,1),"")</f>
        <v/>
      </c>
      <c r="D216" s="74">
        <f t="shared" si="50"/>
        <v>1</v>
      </c>
      <c r="E216" s="74" t="str">
        <f t="shared" si="51"/>
        <v/>
      </c>
      <c r="F216" s="13"/>
      <c r="G216" s="13" t="str">
        <f>IF(D216=0,G215*Variables!$B$7,"")</f>
        <v/>
      </c>
      <c r="H216" s="13" t="str">
        <f>IF(D216=0,H215*Variables!$B$7,"")</f>
        <v/>
      </c>
      <c r="I216" s="14">
        <f>IFERROR((F216*Variables!$B$8),"")</f>
        <v>0</v>
      </c>
      <c r="J216" s="14"/>
      <c r="K216" s="14" t="str">
        <f>IFERROR((H216*Variables!$B$10),"")</f>
        <v/>
      </c>
      <c r="L216" s="14">
        <f t="shared" si="52"/>
        <v>0</v>
      </c>
      <c r="M216" s="75"/>
      <c r="N216" s="4"/>
      <c r="O216" s="60">
        <f t="shared" si="53"/>
        <v>0</v>
      </c>
      <c r="P216" s="60">
        <f t="shared" si="54"/>
        <v>0</v>
      </c>
      <c r="Q216" s="60"/>
      <c r="R216" s="61"/>
      <c r="S216" s="75"/>
      <c r="T216" s="4"/>
      <c r="U216" s="78">
        <f>IFERROR(U215+Variables!$B$15,"")</f>
        <v>2.06</v>
      </c>
      <c r="V216" s="60"/>
      <c r="W216" s="60"/>
      <c r="X216" s="60">
        <f t="shared" si="57"/>
        <v>0</v>
      </c>
      <c r="Y216" s="61">
        <f t="shared" si="58"/>
        <v>0</v>
      </c>
      <c r="Z216" s="75"/>
      <c r="AA216" s="4"/>
      <c r="AB216" s="60"/>
      <c r="AC216" s="60"/>
      <c r="AD216" s="60"/>
      <c r="AE216" s="60"/>
      <c r="AF216" s="61"/>
      <c r="AG216" s="75"/>
      <c r="AH216" s="4"/>
      <c r="AI216" s="60"/>
      <c r="AJ216" s="60"/>
      <c r="AK216" s="60"/>
      <c r="AL216" s="60"/>
      <c r="AM216" s="60"/>
      <c r="AN216" s="60"/>
      <c r="AO216" s="65"/>
      <c r="AP216" s="75"/>
    </row>
    <row r="217" spans="2:42" ht="15" customHeight="1" x14ac:dyDescent="0.2">
      <c r="B217" s="74"/>
      <c r="C217" s="53" t="str">
        <f>IF(C216&lt;EDATE(Variables!B$31,Variables!B$32-1),EDATE(C216,1),"")</f>
        <v/>
      </c>
      <c r="D217" s="74">
        <f t="shared" si="50"/>
        <v>1</v>
      </c>
      <c r="E217" s="74" t="str">
        <f t="shared" si="51"/>
        <v/>
      </c>
      <c r="F217" s="13"/>
      <c r="G217" s="13" t="str">
        <f>IF(D217=0,G216*Variables!$B$7,"")</f>
        <v/>
      </c>
      <c r="H217" s="13" t="str">
        <f>IF(D217=0,H216*Variables!$B$7,"")</f>
        <v/>
      </c>
      <c r="I217" s="14">
        <f>IFERROR((F217*Variables!$B$8),"")</f>
        <v>0</v>
      </c>
      <c r="J217" s="14"/>
      <c r="K217" s="14" t="str">
        <f>IFERROR((H217*Variables!$B$10),"")</f>
        <v/>
      </c>
      <c r="L217" s="14">
        <f t="shared" si="52"/>
        <v>0</v>
      </c>
      <c r="M217" s="75"/>
      <c r="N217" s="4"/>
      <c r="O217" s="60">
        <f t="shared" si="53"/>
        <v>0</v>
      </c>
      <c r="P217" s="60">
        <f t="shared" si="54"/>
        <v>0</v>
      </c>
      <c r="Q217" s="60"/>
      <c r="R217" s="61"/>
      <c r="S217" s="75"/>
      <c r="T217" s="4"/>
      <c r="U217" s="78">
        <f>IFERROR(U216+Variables!$B$15,"")</f>
        <v>2.0699999999999998</v>
      </c>
      <c r="V217" s="60"/>
      <c r="W217" s="60"/>
      <c r="X217" s="60">
        <f t="shared" si="57"/>
        <v>0</v>
      </c>
      <c r="Y217" s="61">
        <f t="shared" si="58"/>
        <v>0</v>
      </c>
      <c r="Z217" s="75"/>
      <c r="AA217" s="4"/>
      <c r="AB217" s="60"/>
      <c r="AC217" s="60"/>
      <c r="AD217" s="60"/>
      <c r="AE217" s="60"/>
      <c r="AF217" s="61"/>
      <c r="AG217" s="75"/>
      <c r="AH217" s="4"/>
      <c r="AI217" s="60"/>
      <c r="AJ217" s="60"/>
      <c r="AK217" s="60"/>
      <c r="AL217" s="60"/>
      <c r="AM217" s="60"/>
      <c r="AN217" s="60"/>
      <c r="AO217" s="65"/>
      <c r="AP217" s="75"/>
    </row>
    <row r="218" spans="2:42" ht="15" customHeight="1" x14ac:dyDescent="0.2">
      <c r="B218" s="74"/>
      <c r="C218" s="53" t="str">
        <f>IF(C217&lt;EDATE(Variables!B$31,Variables!B$32-1),EDATE(C217,1),"")</f>
        <v/>
      </c>
      <c r="D218" s="74">
        <f t="shared" si="50"/>
        <v>1</v>
      </c>
      <c r="E218" s="74" t="str">
        <f t="shared" si="51"/>
        <v/>
      </c>
      <c r="F218" s="13"/>
      <c r="G218" s="13" t="str">
        <f>IF(D218=0,G217*Variables!$B$7,"")</f>
        <v/>
      </c>
      <c r="H218" s="13" t="str">
        <f>IF(D218=0,H217*Variables!$B$7,"")</f>
        <v/>
      </c>
      <c r="I218" s="14">
        <f>IFERROR((F218*Variables!$B$8),"")</f>
        <v>0</v>
      </c>
      <c r="J218" s="14"/>
      <c r="K218" s="14" t="str">
        <f>IFERROR((H218*Variables!$B$10),"")</f>
        <v/>
      </c>
      <c r="L218" s="14">
        <f t="shared" si="52"/>
        <v>0</v>
      </c>
      <c r="M218" s="75"/>
      <c r="N218" s="4"/>
      <c r="O218" s="60">
        <f t="shared" si="53"/>
        <v>0</v>
      </c>
      <c r="P218" s="60">
        <f t="shared" si="54"/>
        <v>0</v>
      </c>
      <c r="Q218" s="60"/>
      <c r="R218" s="61"/>
      <c r="S218" s="75"/>
      <c r="T218" s="4"/>
      <c r="U218" s="78">
        <f>IFERROR(U217+Variables!$B$15,"")</f>
        <v>2.0799999999999996</v>
      </c>
      <c r="V218" s="60"/>
      <c r="W218" s="60"/>
      <c r="X218" s="60">
        <f t="shared" si="57"/>
        <v>0</v>
      </c>
      <c r="Y218" s="61">
        <f t="shared" si="58"/>
        <v>0</v>
      </c>
      <c r="Z218" s="75"/>
      <c r="AA218" s="4"/>
      <c r="AB218" s="60"/>
      <c r="AC218" s="60"/>
      <c r="AD218" s="60"/>
      <c r="AE218" s="60"/>
      <c r="AF218" s="61"/>
      <c r="AG218" s="75"/>
      <c r="AH218" s="4"/>
      <c r="AI218" s="60"/>
      <c r="AJ218" s="60"/>
      <c r="AK218" s="60"/>
      <c r="AL218" s="60"/>
      <c r="AM218" s="60"/>
      <c r="AN218" s="60"/>
      <c r="AO218" s="65"/>
      <c r="AP218" s="75"/>
    </row>
    <row r="219" spans="2:42" ht="15" customHeight="1" x14ac:dyDescent="0.2">
      <c r="B219" s="74"/>
      <c r="C219" s="53" t="str">
        <f>IF(C218&lt;EDATE(Variables!B$31,Variables!B$32-1),EDATE(C218,1),"")</f>
        <v/>
      </c>
      <c r="D219" s="74">
        <f t="shared" si="50"/>
        <v>1</v>
      </c>
      <c r="E219" s="74" t="str">
        <f t="shared" si="51"/>
        <v/>
      </c>
      <c r="F219" s="13"/>
      <c r="G219" s="13" t="str">
        <f>IF(D219=0,G218*Variables!$B$7,"")</f>
        <v/>
      </c>
      <c r="H219" s="13" t="str">
        <f>IF(D219=0,H218*Variables!$B$7,"")</f>
        <v/>
      </c>
      <c r="I219" s="14">
        <f>IFERROR((F219*Variables!$B$8),"")</f>
        <v>0</v>
      </c>
      <c r="J219" s="14"/>
      <c r="K219" s="14" t="str">
        <f>IFERROR((H219*Variables!$B$10),"")</f>
        <v/>
      </c>
      <c r="L219" s="14">
        <f t="shared" si="52"/>
        <v>0</v>
      </c>
      <c r="M219" s="75"/>
      <c r="N219" s="4"/>
      <c r="O219" s="60">
        <f t="shared" si="53"/>
        <v>0</v>
      </c>
      <c r="P219" s="60">
        <f t="shared" si="54"/>
        <v>0</v>
      </c>
      <c r="Q219" s="60"/>
      <c r="R219" s="61"/>
      <c r="S219" s="75"/>
      <c r="T219" s="4"/>
      <c r="U219" s="78">
        <f>IFERROR(U218+Variables!$B$15,"")</f>
        <v>2.0899999999999994</v>
      </c>
      <c r="V219" s="60"/>
      <c r="W219" s="60"/>
      <c r="X219" s="60">
        <f t="shared" si="57"/>
        <v>0</v>
      </c>
      <c r="Y219" s="61">
        <f t="shared" si="58"/>
        <v>0</v>
      </c>
      <c r="Z219" s="75"/>
      <c r="AA219" s="4"/>
      <c r="AB219" s="60"/>
      <c r="AC219" s="60"/>
      <c r="AD219" s="60"/>
      <c r="AE219" s="60"/>
      <c r="AF219" s="61"/>
      <c r="AG219" s="75"/>
      <c r="AH219" s="4"/>
      <c r="AI219" s="60"/>
      <c r="AJ219" s="60"/>
      <c r="AK219" s="60"/>
      <c r="AL219" s="60"/>
      <c r="AM219" s="60"/>
      <c r="AN219" s="60"/>
      <c r="AO219" s="65"/>
      <c r="AP219" s="75"/>
    </row>
    <row r="220" spans="2:42" ht="15" customHeight="1" x14ac:dyDescent="0.2">
      <c r="B220" s="74"/>
      <c r="C220" s="53" t="str">
        <f>IF(C219&lt;EDATE(Variables!B$31,Variables!B$32-1),EDATE(C219,1),"")</f>
        <v/>
      </c>
      <c r="D220" s="74">
        <f t="shared" si="50"/>
        <v>1</v>
      </c>
      <c r="E220" s="74" t="str">
        <f t="shared" si="51"/>
        <v/>
      </c>
      <c r="F220" s="13"/>
      <c r="G220" s="13" t="str">
        <f>IF(D220=0,G219*Variables!$B$7,"")</f>
        <v/>
      </c>
      <c r="H220" s="13" t="str">
        <f>IF(D220=0,H219*Variables!$B$7,"")</f>
        <v/>
      </c>
      <c r="I220" s="14">
        <f>IFERROR((F220*Variables!$B$8),"")</f>
        <v>0</v>
      </c>
      <c r="J220" s="14"/>
      <c r="K220" s="14" t="str">
        <f>IFERROR((H220*Variables!$B$10),"")</f>
        <v/>
      </c>
      <c r="L220" s="14">
        <f t="shared" si="52"/>
        <v>0</v>
      </c>
      <c r="M220" s="75"/>
      <c r="N220" s="4"/>
      <c r="O220" s="60">
        <f t="shared" si="53"/>
        <v>0</v>
      </c>
      <c r="P220" s="60">
        <f t="shared" si="54"/>
        <v>0</v>
      </c>
      <c r="Q220" s="60"/>
      <c r="R220" s="61"/>
      <c r="S220" s="75"/>
      <c r="T220" s="4"/>
      <c r="U220" s="78">
        <f>IFERROR(U219+Variables!$B$15,"")</f>
        <v>2.0999999999999992</v>
      </c>
      <c r="V220" s="60"/>
      <c r="W220" s="60"/>
      <c r="X220" s="60">
        <f t="shared" si="57"/>
        <v>0</v>
      </c>
      <c r="Y220" s="61">
        <f t="shared" si="58"/>
        <v>0</v>
      </c>
      <c r="Z220" s="75"/>
      <c r="AA220" s="4"/>
      <c r="AB220" s="60"/>
      <c r="AC220" s="60"/>
      <c r="AD220" s="60"/>
      <c r="AE220" s="60"/>
      <c r="AF220" s="61"/>
      <c r="AG220" s="75"/>
      <c r="AH220" s="4"/>
      <c r="AI220" s="60"/>
      <c r="AJ220" s="60"/>
      <c r="AK220" s="60"/>
      <c r="AL220" s="60"/>
      <c r="AM220" s="60"/>
      <c r="AN220" s="60"/>
      <c r="AO220" s="65"/>
      <c r="AP220" s="75"/>
    </row>
    <row r="221" spans="2:42" ht="15" customHeight="1" x14ac:dyDescent="0.2">
      <c r="B221" s="74"/>
      <c r="C221" s="53" t="str">
        <f>IF(C220&lt;EDATE(Variables!B$31,Variables!B$32-1),EDATE(C220,1),"")</f>
        <v/>
      </c>
      <c r="D221" s="74">
        <f t="shared" si="50"/>
        <v>1</v>
      </c>
      <c r="E221" s="74" t="str">
        <f t="shared" si="51"/>
        <v/>
      </c>
      <c r="F221" s="13"/>
      <c r="G221" s="13" t="str">
        <f>IF(D221=0,G220*Variables!$B$7,"")</f>
        <v/>
      </c>
      <c r="H221" s="13" t="str">
        <f>IF(D221=0,H220*Variables!$B$7,"")</f>
        <v/>
      </c>
      <c r="I221" s="14">
        <f>IFERROR((F221*Variables!$B$8),"")</f>
        <v>0</v>
      </c>
      <c r="J221" s="14"/>
      <c r="K221" s="14" t="str">
        <f>IFERROR((H221*Variables!$B$10),"")</f>
        <v/>
      </c>
      <c r="L221" s="14">
        <f t="shared" si="52"/>
        <v>0</v>
      </c>
      <c r="M221" s="75"/>
      <c r="N221" s="4"/>
      <c r="O221" s="60">
        <f t="shared" si="53"/>
        <v>0</v>
      </c>
      <c r="P221" s="60">
        <f t="shared" si="54"/>
        <v>0</v>
      </c>
      <c r="Q221" s="60"/>
      <c r="R221" s="61"/>
      <c r="S221" s="75"/>
      <c r="T221" s="4"/>
      <c r="U221" s="78">
        <f>IFERROR(U220+Variables!$B$15,"")</f>
        <v>2.109999999999999</v>
      </c>
      <c r="V221" s="60"/>
      <c r="W221" s="60"/>
      <c r="X221" s="60">
        <f t="shared" si="57"/>
        <v>0</v>
      </c>
      <c r="Y221" s="61">
        <f t="shared" si="58"/>
        <v>0</v>
      </c>
      <c r="Z221" s="75"/>
      <c r="AA221" s="4"/>
      <c r="AB221" s="60"/>
      <c r="AC221" s="60"/>
      <c r="AD221" s="60"/>
      <c r="AE221" s="60"/>
      <c r="AF221" s="61"/>
      <c r="AG221" s="75"/>
      <c r="AH221" s="4"/>
      <c r="AI221" s="60"/>
      <c r="AJ221" s="60"/>
      <c r="AK221" s="60"/>
      <c r="AL221" s="60"/>
      <c r="AM221" s="60"/>
      <c r="AN221" s="60"/>
      <c r="AO221" s="65"/>
      <c r="AP221" s="75"/>
    </row>
    <row r="222" spans="2:42" ht="15" customHeight="1" x14ac:dyDescent="0.2">
      <c r="B222" s="74"/>
      <c r="C222" s="53" t="str">
        <f>IF(C221&lt;EDATE(Variables!B$31,Variables!B$32-1),EDATE(C221,1),"")</f>
        <v/>
      </c>
      <c r="D222" s="74">
        <f t="shared" si="50"/>
        <v>1</v>
      </c>
      <c r="E222" s="74" t="str">
        <f t="shared" si="51"/>
        <v/>
      </c>
      <c r="F222" s="13"/>
      <c r="G222" s="13" t="str">
        <f>IF(D222=0,G221*Variables!$B$7,"")</f>
        <v/>
      </c>
      <c r="H222" s="13" t="str">
        <f>IF(D222=0,H221*Variables!$B$7,"")</f>
        <v/>
      </c>
      <c r="I222" s="14">
        <f>IFERROR((F222*Variables!$B$8),"")</f>
        <v>0</v>
      </c>
      <c r="J222" s="14"/>
      <c r="K222" s="14" t="str">
        <f>IFERROR((H222*Variables!$B$10),"")</f>
        <v/>
      </c>
      <c r="L222" s="14">
        <f t="shared" si="52"/>
        <v>0</v>
      </c>
      <c r="M222" s="75"/>
      <c r="N222" s="4"/>
      <c r="O222" s="60">
        <f t="shared" si="53"/>
        <v>0</v>
      </c>
      <c r="P222" s="60">
        <f t="shared" si="54"/>
        <v>0</v>
      </c>
      <c r="Q222" s="60"/>
      <c r="R222" s="61"/>
      <c r="S222" s="75"/>
      <c r="T222" s="4"/>
      <c r="U222" s="78">
        <f>IFERROR(U221+Variables!$B$15,"")</f>
        <v>2.1199999999999988</v>
      </c>
      <c r="V222" s="60"/>
      <c r="W222" s="60"/>
      <c r="X222" s="60">
        <f t="shared" si="57"/>
        <v>0</v>
      </c>
      <c r="Y222" s="61">
        <f t="shared" si="58"/>
        <v>0</v>
      </c>
      <c r="Z222" s="75"/>
      <c r="AA222" s="4"/>
      <c r="AB222" s="60"/>
      <c r="AC222" s="60"/>
      <c r="AD222" s="60"/>
      <c r="AE222" s="60"/>
      <c r="AF222" s="61"/>
      <c r="AG222" s="75"/>
      <c r="AH222" s="4"/>
      <c r="AI222" s="60"/>
      <c r="AJ222" s="60"/>
      <c r="AK222" s="60"/>
      <c r="AL222" s="60"/>
      <c r="AM222" s="60"/>
      <c r="AN222" s="60"/>
      <c r="AO222" s="65"/>
      <c r="AP222" s="75"/>
    </row>
    <row r="223" spans="2:42" ht="15" customHeight="1" x14ac:dyDescent="0.2">
      <c r="B223" s="74"/>
      <c r="C223" s="53" t="str">
        <f>IF(C222&lt;EDATE(Variables!B$31,Variables!B$32-1),EDATE(C222,1),"")</f>
        <v/>
      </c>
      <c r="D223" s="74">
        <f t="shared" si="50"/>
        <v>1</v>
      </c>
      <c r="E223" s="74" t="str">
        <f t="shared" si="51"/>
        <v/>
      </c>
      <c r="F223" s="13"/>
      <c r="G223" s="13" t="str">
        <f>IF(D223=0,G222*Variables!$B$7,"")</f>
        <v/>
      </c>
      <c r="H223" s="13" t="str">
        <f>IF(D223=0,H222*Variables!$B$7,"")</f>
        <v/>
      </c>
      <c r="I223" s="14">
        <f>IFERROR((F223*Variables!$B$8),"")</f>
        <v>0</v>
      </c>
      <c r="J223" s="14"/>
      <c r="K223" s="14" t="str">
        <f>IFERROR((H223*Variables!$B$10),"")</f>
        <v/>
      </c>
      <c r="L223" s="14">
        <f t="shared" si="52"/>
        <v>0</v>
      </c>
      <c r="M223" s="75"/>
      <c r="N223" s="4"/>
      <c r="O223" s="60">
        <f t="shared" si="53"/>
        <v>0</v>
      </c>
      <c r="P223" s="60">
        <f t="shared" si="54"/>
        <v>0</v>
      </c>
      <c r="Q223" s="60"/>
      <c r="R223" s="61"/>
      <c r="S223" s="75"/>
      <c r="T223" s="4"/>
      <c r="U223" s="78">
        <f>IFERROR(U222+Variables!$B$15,"")</f>
        <v>2.1299999999999986</v>
      </c>
      <c r="V223" s="60"/>
      <c r="W223" s="60"/>
      <c r="X223" s="60">
        <f t="shared" si="57"/>
        <v>0</v>
      </c>
      <c r="Y223" s="61">
        <f t="shared" si="58"/>
        <v>0</v>
      </c>
      <c r="Z223" s="75"/>
      <c r="AA223" s="4"/>
      <c r="AB223" s="60"/>
      <c r="AC223" s="60"/>
      <c r="AD223" s="60"/>
      <c r="AE223" s="60"/>
      <c r="AF223" s="61"/>
      <c r="AG223" s="75"/>
      <c r="AH223" s="4"/>
      <c r="AI223" s="60"/>
      <c r="AJ223" s="60"/>
      <c r="AK223" s="60"/>
      <c r="AL223" s="60"/>
      <c r="AM223" s="60"/>
      <c r="AN223" s="60"/>
      <c r="AO223" s="65"/>
      <c r="AP223" s="75"/>
    </row>
    <row r="224" spans="2:42" ht="15" customHeight="1" x14ac:dyDescent="0.2">
      <c r="B224" s="74"/>
      <c r="C224" s="53" t="str">
        <f>IF(C223&lt;EDATE(Variables!B$31,Variables!B$32-1),EDATE(C223,1),"")</f>
        <v/>
      </c>
      <c r="D224" s="74">
        <f t="shared" si="50"/>
        <v>1</v>
      </c>
      <c r="E224" s="74" t="str">
        <f t="shared" si="51"/>
        <v/>
      </c>
      <c r="F224" s="13"/>
      <c r="G224" s="13" t="str">
        <f>IF(D224=0,G223*Variables!$B$7,"")</f>
        <v/>
      </c>
      <c r="H224" s="13" t="str">
        <f>IF(D224=0,H223*Variables!$B$7,"")</f>
        <v/>
      </c>
      <c r="I224" s="14">
        <f>IFERROR((F224*Variables!$B$8),"")</f>
        <v>0</v>
      </c>
      <c r="J224" s="14"/>
      <c r="K224" s="14" t="str">
        <f>IFERROR((H224*Variables!$B$10),"")</f>
        <v/>
      </c>
      <c r="L224" s="14">
        <f t="shared" si="52"/>
        <v>0</v>
      </c>
      <c r="M224" s="75"/>
      <c r="N224" s="4"/>
      <c r="O224" s="60">
        <f t="shared" si="53"/>
        <v>0</v>
      </c>
      <c r="P224" s="60">
        <f t="shared" si="54"/>
        <v>0</v>
      </c>
      <c r="Q224" s="60"/>
      <c r="R224" s="61"/>
      <c r="S224" s="75"/>
      <c r="T224" s="4"/>
      <c r="U224" s="78">
        <f>IFERROR(U223+Variables!$B$15,"")</f>
        <v>2.1399999999999983</v>
      </c>
      <c r="V224" s="60"/>
      <c r="W224" s="60"/>
      <c r="X224" s="60">
        <f t="shared" si="57"/>
        <v>0</v>
      </c>
      <c r="Y224" s="61">
        <f t="shared" si="58"/>
        <v>0</v>
      </c>
      <c r="Z224" s="75"/>
      <c r="AA224" s="4"/>
      <c r="AB224" s="60"/>
      <c r="AC224" s="60"/>
      <c r="AD224" s="60"/>
      <c r="AE224" s="60"/>
      <c r="AF224" s="61"/>
      <c r="AG224" s="75"/>
      <c r="AH224" s="4"/>
      <c r="AI224" s="60"/>
      <c r="AJ224" s="60"/>
      <c r="AK224" s="60"/>
      <c r="AL224" s="60"/>
      <c r="AM224" s="60"/>
      <c r="AN224" s="60"/>
      <c r="AO224" s="65"/>
      <c r="AP224" s="75"/>
    </row>
    <row r="225" spans="2:42" ht="15" customHeight="1" x14ac:dyDescent="0.2">
      <c r="B225" s="74"/>
      <c r="C225" s="53" t="str">
        <f>IF(C224&lt;EDATE(Variables!B$31,Variables!B$32-1),EDATE(C224,1),"")</f>
        <v/>
      </c>
      <c r="D225" s="74">
        <f t="shared" si="50"/>
        <v>1</v>
      </c>
      <c r="E225" s="74" t="str">
        <f t="shared" si="51"/>
        <v/>
      </c>
      <c r="F225" s="13"/>
      <c r="G225" s="13" t="str">
        <f>IF(D225=0,G224*Variables!$B$7,"")</f>
        <v/>
      </c>
      <c r="H225" s="13" t="str">
        <f>IF(D225=0,H224*Variables!$B$7,"")</f>
        <v/>
      </c>
      <c r="I225" s="14">
        <f>IFERROR((F225*Variables!$B$8),"")</f>
        <v>0</v>
      </c>
      <c r="J225" s="14"/>
      <c r="K225" s="14" t="str">
        <f>IFERROR((H225*Variables!$B$10),"")</f>
        <v/>
      </c>
      <c r="L225" s="14">
        <f t="shared" si="52"/>
        <v>0</v>
      </c>
      <c r="M225" s="75"/>
      <c r="N225" s="4"/>
      <c r="O225" s="60">
        <f t="shared" si="53"/>
        <v>0</v>
      </c>
      <c r="P225" s="60">
        <f t="shared" si="54"/>
        <v>0</v>
      </c>
      <c r="Q225" s="60"/>
      <c r="R225" s="61"/>
      <c r="S225" s="75"/>
      <c r="T225" s="4"/>
      <c r="U225" s="78">
        <f>IFERROR(U224+Variables!$B$15,"")</f>
        <v>2.1499999999999981</v>
      </c>
      <c r="V225" s="60"/>
      <c r="W225" s="60"/>
      <c r="X225" s="60">
        <f t="shared" si="57"/>
        <v>0</v>
      </c>
      <c r="Y225" s="61">
        <f t="shared" si="58"/>
        <v>0</v>
      </c>
      <c r="Z225" s="75"/>
      <c r="AA225" s="4"/>
      <c r="AB225" s="60"/>
      <c r="AC225" s="60"/>
      <c r="AD225" s="60"/>
      <c r="AE225" s="60"/>
      <c r="AF225" s="61"/>
      <c r="AG225" s="75"/>
      <c r="AH225" s="4"/>
      <c r="AI225" s="60"/>
      <c r="AJ225" s="60"/>
      <c r="AK225" s="60"/>
      <c r="AL225" s="60"/>
      <c r="AM225" s="60"/>
      <c r="AN225" s="60"/>
      <c r="AO225" s="65"/>
      <c r="AP225" s="75"/>
    </row>
    <row r="226" spans="2:42" ht="15" customHeight="1" x14ac:dyDescent="0.2">
      <c r="B226" s="74"/>
      <c r="C226" s="53" t="str">
        <f>IF(C225&lt;EDATE(Variables!B$31,Variables!B$32-1),EDATE(C225,1),"")</f>
        <v/>
      </c>
      <c r="D226" s="74">
        <f t="shared" si="50"/>
        <v>1</v>
      </c>
      <c r="E226" s="74" t="str">
        <f t="shared" si="51"/>
        <v/>
      </c>
      <c r="F226" s="13"/>
      <c r="G226" s="13" t="str">
        <f>IF(D226=0,G225*Variables!$B$7,"")</f>
        <v/>
      </c>
      <c r="H226" s="13" t="str">
        <f>IF(D226=0,H225*Variables!$B$7,"")</f>
        <v/>
      </c>
      <c r="I226" s="14">
        <f>IFERROR((F226*Variables!$B$8),"")</f>
        <v>0</v>
      </c>
      <c r="J226" s="14"/>
      <c r="K226" s="14" t="str">
        <f>IFERROR((H226*Variables!$B$10),"")</f>
        <v/>
      </c>
      <c r="L226" s="14">
        <f t="shared" si="52"/>
        <v>0</v>
      </c>
      <c r="M226" s="75"/>
      <c r="N226" s="4"/>
      <c r="O226" s="60">
        <f t="shared" si="53"/>
        <v>0</v>
      </c>
      <c r="P226" s="60">
        <f t="shared" si="54"/>
        <v>0</v>
      </c>
      <c r="Q226" s="60"/>
      <c r="R226" s="61"/>
      <c r="S226" s="75"/>
      <c r="T226" s="4"/>
      <c r="U226" s="78">
        <f>IFERROR(U225+Variables!$B$15,"")</f>
        <v>2.1599999999999979</v>
      </c>
      <c r="V226" s="60"/>
      <c r="W226" s="60"/>
      <c r="X226" s="60">
        <f t="shared" si="57"/>
        <v>0</v>
      </c>
      <c r="Y226" s="61">
        <f t="shared" si="58"/>
        <v>0</v>
      </c>
      <c r="Z226" s="75"/>
      <c r="AA226" s="4"/>
      <c r="AB226" s="60"/>
      <c r="AC226" s="60"/>
      <c r="AD226" s="60"/>
      <c r="AE226" s="60"/>
      <c r="AF226" s="61"/>
      <c r="AG226" s="75"/>
      <c r="AH226" s="4"/>
      <c r="AI226" s="60"/>
      <c r="AJ226" s="60"/>
      <c r="AK226" s="60"/>
      <c r="AL226" s="60"/>
      <c r="AM226" s="60"/>
      <c r="AN226" s="60"/>
      <c r="AO226" s="65"/>
      <c r="AP226" s="75"/>
    </row>
    <row r="227" spans="2:42" ht="15" customHeight="1" x14ac:dyDescent="0.2">
      <c r="B227" s="74"/>
      <c r="C227" s="53" t="str">
        <f>IF(C226&lt;EDATE(Variables!B$31,Variables!B$32-1),EDATE(C226,1),"")</f>
        <v/>
      </c>
      <c r="D227" s="74">
        <f t="shared" si="50"/>
        <v>1</v>
      </c>
      <c r="E227" s="74" t="str">
        <f t="shared" si="51"/>
        <v/>
      </c>
      <c r="F227" s="13"/>
      <c r="G227" s="13" t="str">
        <f>IF(D227=0,G226*Variables!$B$7,"")</f>
        <v/>
      </c>
      <c r="H227" s="13" t="str">
        <f>IF(D227=0,H226*Variables!$B$7,"")</f>
        <v/>
      </c>
      <c r="I227" s="14"/>
      <c r="J227" s="14"/>
      <c r="K227" s="14" t="str">
        <f>IFERROR((H227*Variables!$B$10),"")</f>
        <v/>
      </c>
      <c r="L227" s="14">
        <f t="shared" si="52"/>
        <v>0</v>
      </c>
      <c r="M227" s="75"/>
      <c r="N227" s="4"/>
      <c r="O227" s="60">
        <f t="shared" si="53"/>
        <v>0</v>
      </c>
      <c r="P227" s="60">
        <f t="shared" si="54"/>
        <v>0</v>
      </c>
      <c r="Q227" s="60"/>
      <c r="R227" s="61"/>
      <c r="S227" s="75"/>
      <c r="T227" s="4"/>
      <c r="U227" s="78">
        <f>IFERROR(U226+Variables!$B$15,"")</f>
        <v>2.1699999999999977</v>
      </c>
      <c r="V227" s="60"/>
      <c r="W227" s="60"/>
      <c r="X227" s="60">
        <f t="shared" si="57"/>
        <v>0</v>
      </c>
      <c r="Y227" s="61">
        <f t="shared" si="58"/>
        <v>0</v>
      </c>
      <c r="Z227" s="75"/>
      <c r="AA227" s="4"/>
      <c r="AB227" s="60"/>
      <c r="AC227" s="60"/>
      <c r="AD227" s="60"/>
      <c r="AE227" s="60"/>
      <c r="AF227" s="61"/>
      <c r="AG227" s="75"/>
      <c r="AH227" s="4"/>
      <c r="AI227" s="60"/>
      <c r="AJ227" s="60"/>
      <c r="AK227" s="60"/>
      <c r="AL227" s="60"/>
      <c r="AM227" s="60"/>
      <c r="AN227" s="60"/>
      <c r="AO227" s="65"/>
      <c r="AP227" s="75"/>
    </row>
    <row r="228" spans="2:42" ht="15" customHeight="1" x14ac:dyDescent="0.2">
      <c r="B228" s="74"/>
      <c r="C228" s="53" t="str">
        <f>IF(C227&lt;EDATE(Variables!B$31,Variables!B$32-1),EDATE(C227,1),"")</f>
        <v/>
      </c>
      <c r="D228" s="74">
        <f t="shared" si="50"/>
        <v>1</v>
      </c>
      <c r="E228" s="74" t="str">
        <f t="shared" si="51"/>
        <v/>
      </c>
      <c r="F228" s="13"/>
      <c r="G228" s="13" t="str">
        <f>IF(D228=0,G227*Variables!$B$7,"")</f>
        <v/>
      </c>
      <c r="H228" s="13" t="str">
        <f>IF(D228=0,H227*Variables!$B$7,"")</f>
        <v/>
      </c>
      <c r="I228" s="14"/>
      <c r="J228" s="14"/>
      <c r="K228" s="14" t="str">
        <f>IFERROR((H228*Variables!$B$10),"")</f>
        <v/>
      </c>
      <c r="L228" s="14">
        <f t="shared" si="52"/>
        <v>0</v>
      </c>
      <c r="M228" s="75"/>
      <c r="N228" s="4"/>
      <c r="O228" s="60">
        <f t="shared" si="53"/>
        <v>0</v>
      </c>
      <c r="P228" s="60">
        <f t="shared" si="54"/>
        <v>0</v>
      </c>
      <c r="Q228" s="60"/>
      <c r="R228" s="61"/>
      <c r="S228" s="75"/>
      <c r="T228" s="4"/>
      <c r="U228" s="78">
        <f>IFERROR(U227+Variables!$B$15,"")</f>
        <v>2.1799999999999975</v>
      </c>
      <c r="V228" s="60"/>
      <c r="W228" s="60"/>
      <c r="X228" s="60">
        <f t="shared" si="57"/>
        <v>0</v>
      </c>
      <c r="Y228" s="61">
        <f t="shared" si="58"/>
        <v>0</v>
      </c>
      <c r="Z228" s="75"/>
      <c r="AA228" s="4"/>
      <c r="AB228" s="60"/>
      <c r="AC228" s="60"/>
      <c r="AD228" s="60"/>
      <c r="AE228" s="60"/>
      <c r="AF228" s="61"/>
      <c r="AG228" s="75"/>
      <c r="AH228" s="4"/>
      <c r="AI228" s="60"/>
      <c r="AJ228" s="60"/>
      <c r="AK228" s="60"/>
      <c r="AL228" s="60"/>
      <c r="AM228" s="60"/>
      <c r="AN228" s="60"/>
      <c r="AO228" s="65"/>
      <c r="AP228" s="75"/>
    </row>
    <row r="229" spans="2:42" ht="15" customHeight="1" x14ac:dyDescent="0.2">
      <c r="B229" s="74"/>
      <c r="C229" s="53" t="str">
        <f>IF(C228&lt;EDATE(Variables!B$31,Variables!B$32-1),EDATE(C228,1),"")</f>
        <v/>
      </c>
      <c r="D229" s="74">
        <f t="shared" si="50"/>
        <v>1</v>
      </c>
      <c r="E229" s="74" t="str">
        <f t="shared" si="51"/>
        <v/>
      </c>
      <c r="F229" s="13"/>
      <c r="G229" s="13" t="str">
        <f>IF(D229=0,G228*Variables!$B$7,"")</f>
        <v/>
      </c>
      <c r="H229" s="13" t="str">
        <f>IF(D229=0,H228*Variables!$B$7,"")</f>
        <v/>
      </c>
      <c r="I229" s="14"/>
      <c r="J229" s="14"/>
      <c r="K229" s="14" t="str">
        <f>IFERROR((H229*Variables!$B$10),"")</f>
        <v/>
      </c>
      <c r="L229" s="14">
        <f t="shared" si="52"/>
        <v>0</v>
      </c>
      <c r="M229" s="75"/>
      <c r="N229" s="4"/>
      <c r="O229" s="60">
        <f t="shared" si="53"/>
        <v>0</v>
      </c>
      <c r="P229" s="60">
        <f t="shared" si="54"/>
        <v>0</v>
      </c>
      <c r="Q229" s="60"/>
      <c r="R229" s="61"/>
      <c r="S229" s="75"/>
      <c r="T229" s="4"/>
      <c r="U229" s="78">
        <f>IFERROR(U228+Variables!$B$15,"")</f>
        <v>2.1899999999999973</v>
      </c>
      <c r="V229" s="60"/>
      <c r="W229" s="60"/>
      <c r="X229" s="60">
        <f t="shared" si="57"/>
        <v>0</v>
      </c>
      <c r="Y229" s="61">
        <f t="shared" si="58"/>
        <v>0</v>
      </c>
      <c r="Z229" s="75"/>
      <c r="AA229" s="4"/>
      <c r="AB229" s="60"/>
      <c r="AC229" s="60"/>
      <c r="AD229" s="60"/>
      <c r="AE229" s="60"/>
      <c r="AF229" s="61"/>
      <c r="AG229" s="75"/>
      <c r="AH229" s="4"/>
      <c r="AI229" s="60"/>
      <c r="AJ229" s="60"/>
      <c r="AK229" s="60"/>
      <c r="AL229" s="60"/>
      <c r="AM229" s="60"/>
      <c r="AN229" s="60"/>
      <c r="AO229" s="65"/>
      <c r="AP229" s="75"/>
    </row>
    <row r="230" spans="2:42" ht="15" customHeight="1" x14ac:dyDescent="0.2">
      <c r="B230" s="74"/>
      <c r="C230" s="53" t="str">
        <f>IF(C229&lt;EDATE(Variables!B$31,Variables!B$32-1),EDATE(C229,1),"")</f>
        <v/>
      </c>
      <c r="D230" s="74">
        <f t="shared" si="50"/>
        <v>1</v>
      </c>
      <c r="E230" s="74" t="str">
        <f t="shared" si="51"/>
        <v/>
      </c>
      <c r="F230" s="13"/>
      <c r="G230" s="13" t="str">
        <f>IF(D230=0,G229*Variables!$B$7,"")</f>
        <v/>
      </c>
      <c r="H230" s="13" t="str">
        <f>IF(D230=0,H229*Variables!$B$7,"")</f>
        <v/>
      </c>
      <c r="I230" s="14"/>
      <c r="J230" s="14"/>
      <c r="K230" s="14" t="str">
        <f>IFERROR((H230*Variables!$B$10),"")</f>
        <v/>
      </c>
      <c r="L230" s="14">
        <f t="shared" si="52"/>
        <v>0</v>
      </c>
      <c r="M230" s="75"/>
      <c r="N230" s="4"/>
      <c r="O230" s="60">
        <f t="shared" si="53"/>
        <v>0</v>
      </c>
      <c r="P230" s="60">
        <f t="shared" si="54"/>
        <v>0</v>
      </c>
      <c r="Q230" s="60"/>
      <c r="R230" s="61"/>
      <c r="S230" s="75"/>
      <c r="T230" s="4"/>
      <c r="U230" s="78">
        <f>IFERROR(U229+Variables!$B$15,"")</f>
        <v>2.1999999999999971</v>
      </c>
      <c r="V230" s="60"/>
      <c r="W230" s="60"/>
      <c r="X230" s="60">
        <f t="shared" si="57"/>
        <v>0</v>
      </c>
      <c r="Y230" s="61">
        <f t="shared" si="58"/>
        <v>0</v>
      </c>
      <c r="Z230" s="75"/>
      <c r="AA230" s="4"/>
      <c r="AB230" s="60"/>
      <c r="AC230" s="60"/>
      <c r="AD230" s="60"/>
      <c r="AE230" s="60"/>
      <c r="AF230" s="61"/>
      <c r="AG230" s="75"/>
      <c r="AH230" s="4"/>
      <c r="AI230" s="60"/>
      <c r="AJ230" s="60"/>
      <c r="AK230" s="60"/>
      <c r="AL230" s="60"/>
      <c r="AM230" s="60"/>
      <c r="AN230" s="60"/>
      <c r="AO230" s="65"/>
      <c r="AP230" s="75"/>
    </row>
    <row r="231" spans="2:42" ht="15" customHeight="1" x14ac:dyDescent="0.2">
      <c r="B231" s="74"/>
      <c r="C231" s="53" t="str">
        <f>IF(C230&lt;EDATE(Variables!B$31,Variables!B$32-1),EDATE(C230,1),"")</f>
        <v/>
      </c>
      <c r="D231" s="74">
        <f t="shared" si="50"/>
        <v>1</v>
      </c>
      <c r="E231" s="74" t="str">
        <f t="shared" si="51"/>
        <v/>
      </c>
      <c r="F231" s="13"/>
      <c r="G231" s="13" t="str">
        <f>IF(D231=0,G230*Variables!$B$7,"")</f>
        <v/>
      </c>
      <c r="H231" s="13"/>
      <c r="I231" s="14"/>
      <c r="J231" s="14"/>
      <c r="K231" s="14">
        <f>IFERROR((H231*Variables!$B$10),"")</f>
        <v>0</v>
      </c>
      <c r="L231" s="14">
        <f t="shared" si="52"/>
        <v>0</v>
      </c>
      <c r="M231" s="75"/>
      <c r="N231" s="4"/>
      <c r="O231" s="60">
        <f t="shared" si="53"/>
        <v>0</v>
      </c>
      <c r="P231" s="60">
        <f t="shared" si="54"/>
        <v>0</v>
      </c>
      <c r="Q231" s="60"/>
      <c r="R231" s="61"/>
      <c r="S231" s="75"/>
      <c r="T231" s="4"/>
      <c r="U231" s="78">
        <f>IFERROR(U230+Variables!$B$15,"")</f>
        <v>2.2099999999999969</v>
      </c>
      <c r="V231" s="60"/>
      <c r="W231" s="60"/>
      <c r="X231" s="60">
        <f t="shared" si="57"/>
        <v>0</v>
      </c>
      <c r="Y231" s="61">
        <f t="shared" si="58"/>
        <v>0</v>
      </c>
      <c r="Z231" s="75"/>
      <c r="AA231" s="4"/>
      <c r="AB231" s="60"/>
      <c r="AC231" s="60"/>
      <c r="AD231" s="60"/>
      <c r="AE231" s="60"/>
      <c r="AF231" s="61"/>
      <c r="AG231" s="75"/>
      <c r="AH231" s="4"/>
      <c r="AI231" s="60"/>
      <c r="AJ231" s="60"/>
      <c r="AK231" s="60"/>
      <c r="AL231" s="60"/>
      <c r="AM231" s="60"/>
      <c r="AN231" s="60"/>
      <c r="AO231" s="65"/>
      <c r="AP231" s="75"/>
    </row>
    <row r="232" spans="2:42" ht="15" customHeight="1" x14ac:dyDescent="0.2">
      <c r="B232" s="74"/>
      <c r="C232" s="53" t="str">
        <f>IF(C231&lt;EDATE(Variables!B$31,Variables!B$32-1),EDATE(C231,1),"")</f>
        <v/>
      </c>
      <c r="D232" s="74">
        <f t="shared" si="50"/>
        <v>1</v>
      </c>
      <c r="E232" s="74" t="str">
        <f t="shared" si="51"/>
        <v/>
      </c>
      <c r="F232" s="13"/>
      <c r="G232" s="13" t="str">
        <f>IF(D232=0,G231*Variables!$B$7,"")</f>
        <v/>
      </c>
      <c r="H232" s="13"/>
      <c r="I232" s="14"/>
      <c r="J232" s="14"/>
      <c r="K232" s="14">
        <f>IFERROR((H232*Variables!$B$10),"")</f>
        <v>0</v>
      </c>
      <c r="L232" s="14">
        <f t="shared" si="52"/>
        <v>0</v>
      </c>
      <c r="M232" s="75"/>
      <c r="N232" s="4"/>
      <c r="O232" s="60">
        <f t="shared" si="53"/>
        <v>0</v>
      </c>
      <c r="P232" s="60">
        <f t="shared" si="54"/>
        <v>0</v>
      </c>
      <c r="Q232" s="60"/>
      <c r="R232" s="61"/>
      <c r="S232" s="75"/>
      <c r="T232" s="4"/>
      <c r="U232" s="78">
        <f>IFERROR(U231+Variables!$B$15,"")</f>
        <v>2.2199999999999966</v>
      </c>
      <c r="V232" s="60"/>
      <c r="W232" s="60"/>
      <c r="X232" s="60">
        <f t="shared" si="57"/>
        <v>0</v>
      </c>
      <c r="Y232" s="61">
        <f t="shared" si="58"/>
        <v>0</v>
      </c>
      <c r="Z232" s="75"/>
      <c r="AA232" s="4"/>
      <c r="AB232" s="60"/>
      <c r="AC232" s="60"/>
      <c r="AD232" s="60"/>
      <c r="AE232" s="60"/>
      <c r="AF232" s="61"/>
      <c r="AG232" s="75"/>
      <c r="AH232" s="4"/>
      <c r="AI232" s="60"/>
      <c r="AJ232" s="60"/>
      <c r="AK232" s="60"/>
      <c r="AL232" s="60"/>
      <c r="AM232" s="60"/>
      <c r="AN232" s="60"/>
      <c r="AO232" s="65"/>
      <c r="AP232" s="75"/>
    </row>
    <row r="233" spans="2:42" ht="15" customHeight="1" x14ac:dyDescent="0.2">
      <c r="B233" s="74"/>
      <c r="C233" s="53" t="str">
        <f>IF(C232&lt;EDATE(Variables!B$31,Variables!B$32-1),EDATE(C232,1),"")</f>
        <v/>
      </c>
      <c r="D233" s="74">
        <f t="shared" si="50"/>
        <v>1</v>
      </c>
      <c r="E233" s="74" t="str">
        <f t="shared" si="51"/>
        <v/>
      </c>
      <c r="F233" s="13"/>
      <c r="G233" s="13" t="str">
        <f>IF(D233=0,G232*Variables!$B$7,"")</f>
        <v/>
      </c>
      <c r="H233" s="13"/>
      <c r="I233" s="14"/>
      <c r="J233" s="14"/>
      <c r="K233" s="14">
        <f>IFERROR((H233*Variables!$B$10),"")</f>
        <v>0</v>
      </c>
      <c r="L233" s="14">
        <f t="shared" si="52"/>
        <v>0</v>
      </c>
      <c r="M233" s="75"/>
      <c r="N233" s="4"/>
      <c r="O233" s="60">
        <f t="shared" si="53"/>
        <v>0</v>
      </c>
      <c r="P233" s="60">
        <f t="shared" si="54"/>
        <v>0</v>
      </c>
      <c r="Q233" s="60"/>
      <c r="R233" s="61"/>
      <c r="S233" s="75"/>
      <c r="T233" s="4"/>
      <c r="U233" s="78">
        <f>IFERROR(U232+Variables!$B$15,"")</f>
        <v>2.2299999999999964</v>
      </c>
      <c r="V233" s="60"/>
      <c r="W233" s="60"/>
      <c r="X233" s="60">
        <f t="shared" si="57"/>
        <v>0</v>
      </c>
      <c r="Y233" s="61">
        <f t="shared" si="58"/>
        <v>0</v>
      </c>
      <c r="Z233" s="75"/>
      <c r="AA233" s="4"/>
      <c r="AB233" s="60"/>
      <c r="AC233" s="60"/>
      <c r="AD233" s="60"/>
      <c r="AE233" s="60"/>
      <c r="AF233" s="61"/>
      <c r="AG233" s="75"/>
      <c r="AH233" s="4"/>
      <c r="AI233" s="60"/>
      <c r="AJ233" s="60"/>
      <c r="AK233" s="60"/>
      <c r="AL233" s="60"/>
      <c r="AM233" s="60"/>
      <c r="AN233" s="60"/>
      <c r="AO233" s="65"/>
      <c r="AP233" s="75"/>
    </row>
    <row r="234" spans="2:42" ht="15" customHeight="1" x14ac:dyDescent="0.2">
      <c r="B234" s="74"/>
      <c r="C234" s="53" t="str">
        <f>IF(C233&lt;EDATE(Variables!B$31,Variables!B$32-1),EDATE(C233,1),"")</f>
        <v/>
      </c>
      <c r="D234" s="74">
        <f t="shared" si="50"/>
        <v>1</v>
      </c>
      <c r="E234" s="74" t="str">
        <f t="shared" si="51"/>
        <v/>
      </c>
      <c r="F234" s="13"/>
      <c r="G234" s="13" t="str">
        <f>IF(D234=0,G233*Variables!$B$7,"")</f>
        <v/>
      </c>
      <c r="H234" s="13"/>
      <c r="I234" s="14"/>
      <c r="J234" s="14"/>
      <c r="K234" s="14">
        <f>IFERROR((H234*Variables!$B$10),"")</f>
        <v>0</v>
      </c>
      <c r="L234" s="14">
        <f t="shared" si="52"/>
        <v>0</v>
      </c>
      <c r="M234" s="75"/>
      <c r="N234" s="4"/>
      <c r="O234" s="60">
        <f t="shared" si="53"/>
        <v>0</v>
      </c>
      <c r="P234" s="60">
        <f t="shared" si="54"/>
        <v>0</v>
      </c>
      <c r="Q234" s="60"/>
      <c r="R234" s="61"/>
      <c r="S234" s="75"/>
      <c r="T234" s="4"/>
      <c r="U234" s="78">
        <f>IFERROR(U233+Variables!$B$15,"")</f>
        <v>2.2399999999999962</v>
      </c>
      <c r="V234" s="60"/>
      <c r="W234" s="60"/>
      <c r="X234" s="60">
        <f t="shared" si="57"/>
        <v>0</v>
      </c>
      <c r="Y234" s="61">
        <f t="shared" si="58"/>
        <v>0</v>
      </c>
      <c r="Z234" s="75"/>
      <c r="AA234" s="4"/>
      <c r="AB234" s="60"/>
      <c r="AC234" s="60"/>
      <c r="AD234" s="60"/>
      <c r="AE234" s="60"/>
      <c r="AF234" s="61"/>
      <c r="AG234" s="75"/>
      <c r="AH234" s="4"/>
      <c r="AI234" s="60"/>
      <c r="AJ234" s="60"/>
      <c r="AK234" s="60"/>
      <c r="AL234" s="60"/>
      <c r="AM234" s="60"/>
      <c r="AN234" s="60"/>
      <c r="AO234" s="65"/>
      <c r="AP234" s="75"/>
    </row>
    <row r="235" spans="2:42" ht="15" customHeight="1" x14ac:dyDescent="0.2">
      <c r="B235" s="74"/>
      <c r="C235" s="53" t="str">
        <f>IF(C234&lt;EDATE(Variables!B$31,Variables!B$32-1),EDATE(C234,1),"")</f>
        <v/>
      </c>
      <c r="D235" s="74">
        <f t="shared" si="50"/>
        <v>1</v>
      </c>
      <c r="E235" s="74" t="str">
        <f t="shared" si="51"/>
        <v/>
      </c>
      <c r="F235" s="13"/>
      <c r="G235" s="13" t="str">
        <f>IF(D235=0,G234*Variables!$B$7,"")</f>
        <v/>
      </c>
      <c r="H235" s="13"/>
      <c r="I235" s="14"/>
      <c r="J235" s="14"/>
      <c r="K235" s="14">
        <f>IFERROR((H235*Variables!$B$10),"")</f>
        <v>0</v>
      </c>
      <c r="L235" s="14">
        <f t="shared" si="52"/>
        <v>0</v>
      </c>
      <c r="M235" s="75"/>
      <c r="N235" s="4"/>
      <c r="O235" s="60">
        <f t="shared" si="53"/>
        <v>0</v>
      </c>
      <c r="P235" s="60">
        <f t="shared" si="54"/>
        <v>0</v>
      </c>
      <c r="Q235" s="60"/>
      <c r="R235" s="61"/>
      <c r="S235" s="75"/>
      <c r="T235" s="4"/>
      <c r="U235" s="78">
        <f>IFERROR(U234+Variables!$B$15,"")</f>
        <v>2.249999999999996</v>
      </c>
      <c r="V235" s="60"/>
      <c r="W235" s="60"/>
      <c r="X235" s="60">
        <f t="shared" si="57"/>
        <v>0</v>
      </c>
      <c r="Y235" s="61">
        <f t="shared" si="58"/>
        <v>0</v>
      </c>
      <c r="Z235" s="75"/>
      <c r="AA235" s="4"/>
      <c r="AB235" s="60"/>
      <c r="AC235" s="60"/>
      <c r="AD235" s="60"/>
      <c r="AE235" s="60"/>
      <c r="AF235" s="61"/>
      <c r="AG235" s="75"/>
      <c r="AH235" s="4"/>
      <c r="AI235" s="60"/>
      <c r="AJ235" s="60"/>
      <c r="AK235" s="60"/>
      <c r="AL235" s="60"/>
      <c r="AM235" s="60"/>
      <c r="AN235" s="60"/>
      <c r="AO235" s="65"/>
      <c r="AP235" s="75"/>
    </row>
    <row r="236" spans="2:42" ht="15" customHeight="1" x14ac:dyDescent="0.2">
      <c r="B236" s="74"/>
      <c r="C236" s="53" t="str">
        <f>IF(C235&lt;EDATE(Variables!B$31,Variables!B$32-1),EDATE(C235,1),"")</f>
        <v/>
      </c>
      <c r="D236" s="74">
        <f t="shared" si="50"/>
        <v>1</v>
      </c>
      <c r="E236" s="74" t="str">
        <f t="shared" si="51"/>
        <v/>
      </c>
      <c r="F236" s="13"/>
      <c r="G236" s="13" t="str">
        <f>IF(D236=0,G235*Variables!$B$7,"")</f>
        <v/>
      </c>
      <c r="H236" s="13"/>
      <c r="I236" s="14"/>
      <c r="J236" s="14"/>
      <c r="K236" s="14">
        <f>IFERROR((H236*Variables!$B$10),"")</f>
        <v>0</v>
      </c>
      <c r="L236" s="14">
        <f t="shared" si="52"/>
        <v>0</v>
      </c>
      <c r="M236" s="75"/>
      <c r="N236" s="4"/>
      <c r="O236" s="60">
        <f t="shared" si="53"/>
        <v>0</v>
      </c>
      <c r="P236" s="60">
        <f t="shared" si="54"/>
        <v>0</v>
      </c>
      <c r="Q236" s="60"/>
      <c r="R236" s="61"/>
      <c r="S236" s="75"/>
      <c r="T236" s="4"/>
      <c r="U236" s="78">
        <f>IFERROR(U235+Variables!$B$15,"")</f>
        <v>2.2599999999999958</v>
      </c>
      <c r="V236" s="60"/>
      <c r="W236" s="60"/>
      <c r="X236" s="60">
        <f t="shared" si="57"/>
        <v>0</v>
      </c>
      <c r="Y236" s="61">
        <f t="shared" si="58"/>
        <v>0</v>
      </c>
      <c r="Z236" s="75"/>
      <c r="AA236" s="4"/>
      <c r="AB236" s="60"/>
      <c r="AC236" s="60"/>
      <c r="AD236" s="60"/>
      <c r="AE236" s="60"/>
      <c r="AF236" s="61"/>
      <c r="AG236" s="75"/>
      <c r="AH236" s="4"/>
      <c r="AI236" s="60"/>
      <c r="AJ236" s="60"/>
      <c r="AK236" s="60"/>
      <c r="AL236" s="60"/>
      <c r="AM236" s="60"/>
      <c r="AN236" s="60"/>
      <c r="AO236" s="65"/>
      <c r="AP236" s="75"/>
    </row>
    <row r="237" spans="2:42" ht="15" customHeight="1" x14ac:dyDescent="0.2">
      <c r="B237" s="74"/>
      <c r="C237" s="53" t="str">
        <f>IF(C236&lt;EDATE(Variables!B$31,Variables!B$32-1),EDATE(C236,1),"")</f>
        <v/>
      </c>
      <c r="D237" s="74">
        <f t="shared" si="50"/>
        <v>1</v>
      </c>
      <c r="E237" s="74" t="str">
        <f t="shared" si="51"/>
        <v/>
      </c>
      <c r="F237" s="13"/>
      <c r="G237" s="13" t="str">
        <f>IF(D237=0,G236*Variables!$B$7,"")</f>
        <v/>
      </c>
      <c r="H237" s="13"/>
      <c r="I237" s="14"/>
      <c r="J237" s="14"/>
      <c r="K237" s="14">
        <f>IFERROR((H237*Variables!$B$10),"")</f>
        <v>0</v>
      </c>
      <c r="L237" s="14">
        <f t="shared" si="52"/>
        <v>0</v>
      </c>
      <c r="M237" s="75"/>
      <c r="N237" s="4"/>
      <c r="O237" s="60">
        <f t="shared" si="53"/>
        <v>0</v>
      </c>
      <c r="P237" s="60">
        <f t="shared" si="54"/>
        <v>0</v>
      </c>
      <c r="Q237" s="60"/>
      <c r="R237" s="61"/>
      <c r="S237" s="75"/>
      <c r="T237" s="4"/>
      <c r="U237" s="78">
        <f>IFERROR(U236+Variables!$B$15,"")</f>
        <v>2.2699999999999956</v>
      </c>
      <c r="V237" s="60"/>
      <c r="W237" s="60"/>
      <c r="X237" s="60"/>
      <c r="Y237" s="61">
        <f t="shared" si="58"/>
        <v>0</v>
      </c>
      <c r="Z237" s="75"/>
      <c r="AA237" s="4"/>
      <c r="AB237" s="60"/>
      <c r="AC237" s="60"/>
      <c r="AD237" s="60"/>
      <c r="AE237" s="60"/>
      <c r="AF237" s="61"/>
      <c r="AG237" s="75"/>
      <c r="AH237" s="4"/>
      <c r="AI237" s="60"/>
      <c r="AJ237" s="60"/>
      <c r="AK237" s="60"/>
      <c r="AL237" s="60"/>
      <c r="AM237" s="60"/>
      <c r="AN237" s="60"/>
      <c r="AO237" s="65"/>
      <c r="AP237" s="75"/>
    </row>
    <row r="238" spans="2:42" ht="15" customHeight="1" x14ac:dyDescent="0.2">
      <c r="B238" s="74"/>
      <c r="C238" s="53" t="str">
        <f>IF(C237&lt;EDATE(Variables!B$31,Variables!B$32-1),EDATE(C237,1),"")</f>
        <v/>
      </c>
      <c r="D238" s="74">
        <f t="shared" si="50"/>
        <v>1</v>
      </c>
      <c r="E238" s="74" t="str">
        <f t="shared" si="51"/>
        <v/>
      </c>
      <c r="F238" s="13"/>
      <c r="G238" s="13" t="str">
        <f>IF(D238=0,G237*Variables!$B$7,"")</f>
        <v/>
      </c>
      <c r="H238" s="13"/>
      <c r="I238" s="14"/>
      <c r="J238" s="14"/>
      <c r="K238" s="14">
        <f>IFERROR((H238*Variables!$B$10),"")</f>
        <v>0</v>
      </c>
      <c r="L238" s="14">
        <f t="shared" si="52"/>
        <v>0</v>
      </c>
      <c r="M238" s="75"/>
      <c r="N238" s="4"/>
      <c r="O238" s="60">
        <f t="shared" si="53"/>
        <v>0</v>
      </c>
      <c r="P238" s="60">
        <f t="shared" si="54"/>
        <v>0</v>
      </c>
      <c r="Q238" s="60"/>
      <c r="R238" s="61"/>
      <c r="S238" s="75"/>
      <c r="T238" s="4"/>
      <c r="U238" s="78">
        <f>IFERROR(U237+Variables!$B$15,"")</f>
        <v>2.2799999999999954</v>
      </c>
      <c r="V238" s="60"/>
      <c r="W238" s="60"/>
      <c r="X238" s="60"/>
      <c r="Y238" s="61">
        <f t="shared" si="58"/>
        <v>0</v>
      </c>
      <c r="Z238" s="75"/>
      <c r="AA238" s="4"/>
      <c r="AB238" s="60"/>
      <c r="AC238" s="60"/>
      <c r="AD238" s="60"/>
      <c r="AE238" s="60"/>
      <c r="AF238" s="61"/>
      <c r="AG238" s="75"/>
      <c r="AH238" s="4"/>
      <c r="AI238" s="60"/>
      <c r="AJ238" s="60"/>
      <c r="AK238" s="60"/>
      <c r="AL238" s="60"/>
      <c r="AM238" s="60"/>
      <c r="AN238" s="60"/>
      <c r="AO238" s="65"/>
      <c r="AP238" s="75"/>
    </row>
    <row r="239" spans="2:42" ht="15" customHeight="1" x14ac:dyDescent="0.2">
      <c r="B239" s="74"/>
      <c r="C239" s="53" t="str">
        <f>IF(C238&lt;EDATE(Variables!B$31,Variables!B$32-1),EDATE(C238,1),"")</f>
        <v/>
      </c>
      <c r="D239" s="74">
        <f t="shared" si="50"/>
        <v>1</v>
      </c>
      <c r="E239" s="74" t="str">
        <f t="shared" si="51"/>
        <v/>
      </c>
      <c r="F239" s="13"/>
      <c r="G239" s="13" t="str">
        <f>IF(D239=0,G238*Variables!$B$7,"")</f>
        <v/>
      </c>
      <c r="H239" s="13"/>
      <c r="I239" s="14"/>
      <c r="J239" s="14"/>
      <c r="K239" s="14">
        <f>IFERROR((H239*Variables!$B$10),"")</f>
        <v>0</v>
      </c>
      <c r="L239" s="14">
        <f t="shared" si="52"/>
        <v>0</v>
      </c>
      <c r="M239" s="75"/>
      <c r="N239" s="4"/>
      <c r="O239" s="60">
        <f t="shared" si="53"/>
        <v>0</v>
      </c>
      <c r="P239" s="60">
        <f t="shared" si="54"/>
        <v>0</v>
      </c>
      <c r="Q239" s="60"/>
      <c r="R239" s="61"/>
      <c r="S239" s="75"/>
      <c r="T239" s="4"/>
      <c r="U239" s="78">
        <f>IFERROR(U238+Variables!$B$15,"")</f>
        <v>2.2899999999999952</v>
      </c>
      <c r="V239" s="60"/>
      <c r="W239" s="60"/>
      <c r="X239" s="60"/>
      <c r="Y239" s="61">
        <f t="shared" si="58"/>
        <v>0</v>
      </c>
      <c r="Z239" s="75"/>
      <c r="AA239" s="4"/>
      <c r="AB239" s="60"/>
      <c r="AC239" s="60"/>
      <c r="AD239" s="60"/>
      <c r="AE239" s="60"/>
      <c r="AF239" s="61"/>
      <c r="AG239" s="75"/>
      <c r="AH239" s="4"/>
      <c r="AI239" s="60"/>
      <c r="AJ239" s="60"/>
      <c r="AK239" s="60"/>
      <c r="AL239" s="60"/>
      <c r="AM239" s="60"/>
      <c r="AN239" s="60"/>
      <c r="AO239" s="65"/>
      <c r="AP239" s="75"/>
    </row>
    <row r="240" spans="2:42" ht="15" customHeight="1" x14ac:dyDescent="0.2">
      <c r="B240" s="74"/>
      <c r="C240" s="53" t="str">
        <f>IF(C239&lt;EDATE(Variables!B$31,Variables!B$32-1),EDATE(C239,1),"")</f>
        <v/>
      </c>
      <c r="D240" s="74">
        <f t="shared" si="50"/>
        <v>1</v>
      </c>
      <c r="E240" s="74" t="str">
        <f t="shared" si="51"/>
        <v/>
      </c>
      <c r="F240" s="13"/>
      <c r="G240" s="13" t="str">
        <f>IF(D240=0,G239*Variables!$B$7,"")</f>
        <v/>
      </c>
      <c r="H240" s="13"/>
      <c r="I240" s="14"/>
      <c r="J240" s="14"/>
      <c r="K240" s="14">
        <f>IFERROR((H240*Variables!$B$10),"")</f>
        <v>0</v>
      </c>
      <c r="L240" s="14">
        <f t="shared" si="52"/>
        <v>0</v>
      </c>
      <c r="M240" s="75"/>
      <c r="N240" s="4"/>
      <c r="O240" s="60">
        <f t="shared" si="53"/>
        <v>0</v>
      </c>
      <c r="P240" s="60">
        <f t="shared" si="54"/>
        <v>0</v>
      </c>
      <c r="Q240" s="60"/>
      <c r="R240" s="61"/>
      <c r="S240" s="75"/>
      <c r="T240" s="4"/>
      <c r="U240" s="78">
        <f>IFERROR(U239+Variables!$B$15,"")</f>
        <v>2.2999999999999949</v>
      </c>
      <c r="V240" s="60"/>
      <c r="W240" s="60"/>
      <c r="X240" s="60"/>
      <c r="Y240" s="61">
        <f t="shared" si="58"/>
        <v>0</v>
      </c>
      <c r="Z240" s="75"/>
      <c r="AA240" s="4"/>
      <c r="AB240" s="60"/>
      <c r="AC240" s="60"/>
      <c r="AD240" s="60"/>
      <c r="AE240" s="60"/>
      <c r="AF240" s="61"/>
      <c r="AG240" s="75"/>
      <c r="AH240" s="4"/>
      <c r="AI240" s="60"/>
      <c r="AJ240" s="60"/>
      <c r="AK240" s="60"/>
      <c r="AL240" s="60"/>
      <c r="AM240" s="60"/>
      <c r="AN240" s="60"/>
      <c r="AO240" s="65"/>
      <c r="AP240" s="75"/>
    </row>
    <row r="241" spans="2:42" ht="15" customHeight="1" x14ac:dyDescent="0.2">
      <c r="B241" s="74"/>
      <c r="C241" s="53" t="str">
        <f>IF(C240&lt;EDATE(Variables!B$31,Variables!B$32-1),EDATE(C240,1),"")</f>
        <v/>
      </c>
      <c r="D241" s="74">
        <f t="shared" si="50"/>
        <v>1</v>
      </c>
      <c r="E241" s="74" t="str">
        <f t="shared" si="51"/>
        <v/>
      </c>
      <c r="F241" s="13"/>
      <c r="G241" s="13" t="str">
        <f>IF(D241=0,G240*Variables!$B$7,"")</f>
        <v/>
      </c>
      <c r="H241" s="13"/>
      <c r="I241" s="14"/>
      <c r="J241" s="14"/>
      <c r="K241" s="14"/>
      <c r="L241" s="14">
        <f t="shared" si="52"/>
        <v>0</v>
      </c>
      <c r="M241" s="75"/>
      <c r="N241" s="4"/>
      <c r="O241" s="60">
        <f t="shared" si="53"/>
        <v>0</v>
      </c>
      <c r="P241" s="60">
        <f t="shared" si="54"/>
        <v>0</v>
      </c>
      <c r="Q241" s="60"/>
      <c r="R241" s="61"/>
      <c r="S241" s="75"/>
      <c r="T241" s="4"/>
      <c r="U241" s="78">
        <f>IFERROR(U240+Variables!$B$15,"")</f>
        <v>2.3099999999999947</v>
      </c>
      <c r="V241" s="60"/>
      <c r="W241" s="60"/>
      <c r="X241" s="60"/>
      <c r="Y241" s="61">
        <f t="shared" si="58"/>
        <v>0</v>
      </c>
      <c r="Z241" s="75"/>
      <c r="AA241" s="4"/>
      <c r="AB241" s="60"/>
      <c r="AC241" s="60"/>
      <c r="AD241" s="60"/>
      <c r="AE241" s="60"/>
      <c r="AF241" s="61"/>
      <c r="AG241" s="75"/>
      <c r="AH241" s="4"/>
      <c r="AI241" s="60"/>
      <c r="AJ241" s="60"/>
      <c r="AK241" s="60"/>
      <c r="AL241" s="60"/>
      <c r="AM241" s="60"/>
      <c r="AN241" s="60"/>
      <c r="AO241" s="65"/>
      <c r="AP241" s="75"/>
    </row>
    <row r="242" spans="2:42" ht="15" customHeight="1" x14ac:dyDescent="0.2">
      <c r="B242" s="74"/>
      <c r="C242" s="53" t="str">
        <f>IF(C241&lt;EDATE(Variables!B$31,Variables!B$32-1),EDATE(C241,1),"")</f>
        <v/>
      </c>
      <c r="D242" s="74">
        <f t="shared" si="50"/>
        <v>1</v>
      </c>
      <c r="E242" s="74" t="str">
        <f t="shared" si="51"/>
        <v/>
      </c>
      <c r="F242" s="13"/>
      <c r="G242" s="13" t="str">
        <f>IF(D242=0,G241*Variables!$B$7,"")</f>
        <v/>
      </c>
      <c r="H242" s="13"/>
      <c r="I242" s="14"/>
      <c r="J242" s="14"/>
      <c r="K242" s="14"/>
      <c r="L242" s="14">
        <f t="shared" si="52"/>
        <v>0</v>
      </c>
      <c r="M242" s="75"/>
      <c r="N242" s="4"/>
      <c r="O242" s="60">
        <f t="shared" si="53"/>
        <v>0</v>
      </c>
      <c r="P242" s="60">
        <f t="shared" si="54"/>
        <v>0</v>
      </c>
      <c r="Q242" s="60"/>
      <c r="R242" s="61"/>
      <c r="S242" s="75"/>
      <c r="T242" s="4"/>
      <c r="U242" s="78">
        <f>IFERROR(U241+Variables!$B$15,"")</f>
        <v>2.3199999999999945</v>
      </c>
      <c r="V242" s="60"/>
      <c r="W242" s="60"/>
      <c r="X242" s="60"/>
      <c r="Y242" s="61">
        <f t="shared" si="58"/>
        <v>0</v>
      </c>
      <c r="Z242" s="75"/>
      <c r="AA242" s="4"/>
      <c r="AB242" s="60"/>
      <c r="AC242" s="60"/>
      <c r="AD242" s="60"/>
      <c r="AE242" s="60"/>
      <c r="AF242" s="61"/>
      <c r="AG242" s="75"/>
      <c r="AH242" s="4"/>
      <c r="AI242" s="60"/>
      <c r="AJ242" s="60"/>
      <c r="AK242" s="60"/>
      <c r="AL242" s="60"/>
      <c r="AM242" s="60"/>
      <c r="AN242" s="60"/>
      <c r="AO242" s="65"/>
      <c r="AP242" s="75"/>
    </row>
    <row r="243" spans="2:42" ht="15" customHeight="1" x14ac:dyDescent="0.2">
      <c r="B243" s="74"/>
      <c r="C243" s="53" t="str">
        <f>IF(C242&lt;EDATE(Variables!B$31,Variables!B$32-1),EDATE(C242,1),"")</f>
        <v/>
      </c>
      <c r="D243" s="74">
        <f t="shared" si="50"/>
        <v>1</v>
      </c>
      <c r="E243" s="74" t="str">
        <f t="shared" si="51"/>
        <v/>
      </c>
      <c r="F243" s="13"/>
      <c r="G243" s="13" t="str">
        <f>IF(D243=0,G242*Variables!$B$7,"")</f>
        <v/>
      </c>
      <c r="H243" s="13"/>
      <c r="I243" s="14"/>
      <c r="J243" s="14"/>
      <c r="K243" s="14"/>
      <c r="L243" s="14">
        <f t="shared" si="52"/>
        <v>0</v>
      </c>
      <c r="M243" s="75"/>
      <c r="N243" s="4"/>
      <c r="O243" s="60">
        <f t="shared" si="53"/>
        <v>0</v>
      </c>
      <c r="P243" s="60">
        <f t="shared" si="54"/>
        <v>0</v>
      </c>
      <c r="Q243" s="60"/>
      <c r="R243" s="61"/>
      <c r="S243" s="75"/>
      <c r="T243" s="4"/>
      <c r="U243" s="78">
        <f>IFERROR(U242+Variables!$B$15,"")</f>
        <v>2.3299999999999943</v>
      </c>
      <c r="V243" s="60"/>
      <c r="W243" s="60"/>
      <c r="X243" s="60"/>
      <c r="Y243" s="61">
        <f t="shared" si="58"/>
        <v>0</v>
      </c>
      <c r="Z243" s="75"/>
      <c r="AA243" s="4"/>
      <c r="AB243" s="60"/>
      <c r="AC243" s="60"/>
      <c r="AD243" s="60"/>
      <c r="AE243" s="60"/>
      <c r="AF243" s="61"/>
      <c r="AG243" s="75"/>
      <c r="AH243" s="4"/>
      <c r="AI243" s="60"/>
      <c r="AJ243" s="60"/>
      <c r="AK243" s="60"/>
      <c r="AL243" s="60"/>
      <c r="AM243" s="60"/>
      <c r="AN243" s="60"/>
      <c r="AO243" s="65"/>
      <c r="AP243" s="75"/>
    </row>
    <row r="244" spans="2:42" ht="15" customHeight="1" x14ac:dyDescent="0.2">
      <c r="B244" s="74"/>
      <c r="C244" s="53" t="str">
        <f>IF(C243&lt;EDATE(Variables!B$31,Variables!B$32-1),EDATE(C243,1),"")</f>
        <v/>
      </c>
      <c r="D244" s="74">
        <f t="shared" si="50"/>
        <v>1</v>
      </c>
      <c r="E244" s="74" t="str">
        <f t="shared" si="51"/>
        <v/>
      </c>
      <c r="F244" s="13"/>
      <c r="G244" s="13" t="str">
        <f>IF(D244=0,G243*Variables!$B$7,"")</f>
        <v/>
      </c>
      <c r="H244" s="13"/>
      <c r="I244" s="14"/>
      <c r="J244" s="14"/>
      <c r="K244" s="14"/>
      <c r="L244" s="14">
        <f t="shared" si="52"/>
        <v>0</v>
      </c>
      <c r="M244" s="75"/>
      <c r="N244" s="4"/>
      <c r="O244" s="60">
        <f t="shared" si="53"/>
        <v>0</v>
      </c>
      <c r="P244" s="60">
        <f t="shared" si="54"/>
        <v>0</v>
      </c>
      <c r="Q244" s="60"/>
      <c r="R244" s="61"/>
      <c r="S244" s="75"/>
      <c r="T244" s="4"/>
      <c r="U244" s="78">
        <f>IFERROR(U243+Variables!$B$15,"")</f>
        <v>2.3399999999999941</v>
      </c>
      <c r="V244" s="60"/>
      <c r="W244" s="60"/>
      <c r="X244" s="60"/>
      <c r="Y244" s="61">
        <f t="shared" si="58"/>
        <v>0</v>
      </c>
      <c r="Z244" s="75"/>
      <c r="AA244" s="4"/>
      <c r="AB244" s="60"/>
      <c r="AC244" s="60"/>
      <c r="AD244" s="60"/>
      <c r="AE244" s="60"/>
      <c r="AF244" s="61"/>
      <c r="AG244" s="75"/>
      <c r="AH244" s="4"/>
      <c r="AI244" s="60"/>
      <c r="AJ244" s="60"/>
      <c r="AK244" s="60"/>
      <c r="AL244" s="60"/>
      <c r="AM244" s="60"/>
      <c r="AN244" s="60"/>
      <c r="AO244" s="65"/>
      <c r="AP244" s="75"/>
    </row>
    <row r="245" spans="2:42" ht="15" customHeight="1" x14ac:dyDescent="0.2">
      <c r="B245" s="74"/>
      <c r="C245" s="53" t="str">
        <f>IF(C244&lt;EDATE(Variables!B$31,Variables!B$32-1),EDATE(C244,1),"")</f>
        <v/>
      </c>
      <c r="D245" s="74">
        <f t="shared" si="50"/>
        <v>1</v>
      </c>
      <c r="E245" s="74" t="str">
        <f t="shared" si="51"/>
        <v/>
      </c>
      <c r="F245" s="13"/>
      <c r="G245" s="13" t="str">
        <f>IF(D245=0,G244*Variables!$B$7,"")</f>
        <v/>
      </c>
      <c r="H245" s="13"/>
      <c r="I245" s="14"/>
      <c r="J245" s="14"/>
      <c r="K245" s="14"/>
      <c r="L245" s="14">
        <f t="shared" si="52"/>
        <v>0</v>
      </c>
      <c r="M245" s="75"/>
      <c r="N245" s="4"/>
      <c r="O245" s="60">
        <f t="shared" si="53"/>
        <v>0</v>
      </c>
      <c r="P245" s="60">
        <f t="shared" si="54"/>
        <v>0</v>
      </c>
      <c r="Q245" s="60"/>
      <c r="R245" s="61"/>
      <c r="S245" s="75"/>
      <c r="T245" s="4"/>
      <c r="U245" s="15"/>
      <c r="V245" s="60"/>
      <c r="W245" s="60"/>
      <c r="X245" s="60"/>
      <c r="Y245" s="61"/>
      <c r="Z245" s="75"/>
      <c r="AA245" s="4"/>
      <c r="AB245" s="60"/>
      <c r="AC245" s="60"/>
      <c r="AD245" s="60"/>
      <c r="AE245" s="60"/>
      <c r="AF245" s="61"/>
      <c r="AG245" s="75"/>
      <c r="AH245" s="4"/>
      <c r="AI245" s="60"/>
      <c r="AJ245" s="60"/>
      <c r="AK245" s="60"/>
      <c r="AL245" s="60"/>
      <c r="AM245" s="60"/>
      <c r="AN245" s="60"/>
      <c r="AO245" s="65"/>
      <c r="AP245" s="75"/>
    </row>
    <row r="246" spans="2:42" ht="15" customHeight="1" x14ac:dyDescent="0.2">
      <c r="B246" s="74"/>
      <c r="C246" s="53" t="str">
        <f>IF(C245&lt;EDATE(Variables!B$31,Variables!B$32-1),EDATE(C245,1),"")</f>
        <v/>
      </c>
      <c r="D246" s="74">
        <f t="shared" si="50"/>
        <v>1</v>
      </c>
      <c r="E246" s="74" t="str">
        <f t="shared" si="51"/>
        <v/>
      </c>
      <c r="F246" s="13"/>
      <c r="G246" s="13" t="str">
        <f>IF(D246=0,G245*Variables!$B$7,"")</f>
        <v/>
      </c>
      <c r="H246" s="13"/>
      <c r="I246" s="14"/>
      <c r="J246" s="14"/>
      <c r="K246" s="14"/>
      <c r="L246" s="14">
        <f t="shared" si="52"/>
        <v>0</v>
      </c>
      <c r="M246" s="75"/>
      <c r="N246" s="4"/>
      <c r="O246" s="60">
        <f t="shared" si="53"/>
        <v>0</v>
      </c>
      <c r="P246" s="60">
        <f t="shared" si="54"/>
        <v>0</v>
      </c>
      <c r="Q246" s="60"/>
      <c r="R246" s="61"/>
      <c r="S246" s="75"/>
      <c r="T246" s="4"/>
      <c r="U246" s="15"/>
      <c r="V246" s="60"/>
      <c r="W246" s="60"/>
      <c r="X246" s="60"/>
      <c r="Y246" s="61"/>
      <c r="Z246" s="75"/>
      <c r="AA246" s="4"/>
      <c r="AB246" s="60"/>
      <c r="AC246" s="60"/>
      <c r="AD246" s="60"/>
      <c r="AE246" s="60"/>
      <c r="AF246" s="61"/>
      <c r="AG246" s="75"/>
      <c r="AH246" s="4"/>
      <c r="AI246" s="60"/>
      <c r="AJ246" s="60"/>
      <c r="AK246" s="60"/>
      <c r="AL246" s="60"/>
      <c r="AM246" s="60"/>
      <c r="AN246" s="60"/>
      <c r="AO246" s="65"/>
      <c r="AP246" s="75"/>
    </row>
    <row r="247" spans="2:42" ht="15" customHeight="1" x14ac:dyDescent="0.2">
      <c r="B247" s="74"/>
      <c r="C247" s="53" t="str">
        <f>IF(C246&lt;EDATE(Variables!B$31,Variables!B$32-1),EDATE(C246,1),"")</f>
        <v/>
      </c>
      <c r="D247" s="74">
        <f t="shared" si="50"/>
        <v>1</v>
      </c>
      <c r="E247" s="74" t="str">
        <f t="shared" si="51"/>
        <v/>
      </c>
      <c r="F247" s="13"/>
      <c r="G247" s="13" t="str">
        <f>IF(D247=0,G246*Variables!$B$7,"")</f>
        <v/>
      </c>
      <c r="H247" s="13"/>
      <c r="I247" s="14"/>
      <c r="J247" s="14"/>
      <c r="K247" s="14"/>
      <c r="L247" s="14">
        <f t="shared" si="52"/>
        <v>0</v>
      </c>
      <c r="M247" s="75"/>
      <c r="N247" s="4"/>
      <c r="O247" s="60">
        <f t="shared" si="53"/>
        <v>0</v>
      </c>
      <c r="P247" s="60">
        <f t="shared" si="54"/>
        <v>0</v>
      </c>
      <c r="Q247" s="60"/>
      <c r="R247" s="61"/>
      <c r="S247" s="75"/>
      <c r="T247" s="4"/>
      <c r="U247" s="15"/>
      <c r="V247" s="60"/>
      <c r="W247" s="60"/>
      <c r="X247" s="60"/>
      <c r="Y247" s="61"/>
      <c r="Z247" s="75"/>
      <c r="AA247" s="4"/>
      <c r="AB247" s="60"/>
      <c r="AC247" s="60"/>
      <c r="AD247" s="60"/>
      <c r="AE247" s="60"/>
      <c r="AF247" s="61"/>
      <c r="AG247" s="75"/>
      <c r="AH247" s="4"/>
      <c r="AI247" s="60"/>
      <c r="AJ247" s="60"/>
      <c r="AK247" s="60"/>
      <c r="AL247" s="60"/>
      <c r="AM247" s="60"/>
      <c r="AN247" s="60"/>
      <c r="AO247" s="65"/>
      <c r="AP247" s="75"/>
    </row>
    <row r="248" spans="2:42" ht="15" customHeight="1" x14ac:dyDescent="0.2">
      <c r="B248" s="74"/>
      <c r="C248" s="53" t="str">
        <f>IF(C247&lt;EDATE(Variables!B$31,Variables!B$32-1),EDATE(C247,1),"")</f>
        <v/>
      </c>
      <c r="D248" s="74">
        <f t="shared" si="50"/>
        <v>1</v>
      </c>
      <c r="E248" s="74" t="str">
        <f t="shared" si="51"/>
        <v/>
      </c>
      <c r="F248" s="13"/>
      <c r="G248" s="13" t="str">
        <f>IF(D248=0,G247*Variables!$B$7,"")</f>
        <v/>
      </c>
      <c r="H248" s="13"/>
      <c r="I248" s="14"/>
      <c r="J248" s="14"/>
      <c r="K248" s="14"/>
      <c r="L248" s="14">
        <f t="shared" si="52"/>
        <v>0</v>
      </c>
      <c r="M248" s="75"/>
      <c r="N248" s="4"/>
      <c r="O248" s="60">
        <f t="shared" si="53"/>
        <v>0</v>
      </c>
      <c r="P248" s="60">
        <f t="shared" si="54"/>
        <v>0</v>
      </c>
      <c r="Q248" s="60"/>
      <c r="R248" s="61"/>
      <c r="S248" s="75"/>
      <c r="T248" s="4"/>
      <c r="U248" s="15"/>
      <c r="V248" s="60"/>
      <c r="W248" s="60"/>
      <c r="X248" s="60"/>
      <c r="Y248" s="61"/>
      <c r="Z248" s="75"/>
      <c r="AA248" s="4"/>
      <c r="AB248" s="60"/>
      <c r="AC248" s="60"/>
      <c r="AD248" s="60"/>
      <c r="AE248" s="60"/>
      <c r="AF248" s="61"/>
      <c r="AG248" s="75"/>
      <c r="AH248" s="4"/>
      <c r="AI248" s="60"/>
      <c r="AJ248" s="60"/>
      <c r="AK248" s="60"/>
      <c r="AL248" s="60"/>
      <c r="AM248" s="60"/>
      <c r="AN248" s="60"/>
      <c r="AO248" s="65"/>
      <c r="AP248" s="75"/>
    </row>
    <row r="249" spans="2:42" ht="15" customHeight="1" x14ac:dyDescent="0.2">
      <c r="B249" s="74"/>
      <c r="C249" s="53" t="str">
        <f>IF(C248&lt;EDATE(Variables!B$31,Variables!B$32-1),EDATE(C248,1),"")</f>
        <v/>
      </c>
      <c r="D249" s="74">
        <f t="shared" si="50"/>
        <v>1</v>
      </c>
      <c r="E249" s="74" t="str">
        <f t="shared" si="51"/>
        <v/>
      </c>
      <c r="F249" s="13"/>
      <c r="G249" s="13" t="str">
        <f>IF(D249=0,G248*Variables!$B$7,"")</f>
        <v/>
      </c>
      <c r="H249" s="13"/>
      <c r="I249" s="14"/>
      <c r="J249" s="14"/>
      <c r="K249" s="14"/>
      <c r="L249" s="14">
        <f t="shared" si="52"/>
        <v>0</v>
      </c>
      <c r="M249" s="75"/>
      <c r="N249" s="4"/>
      <c r="O249" s="60">
        <f t="shared" si="53"/>
        <v>0</v>
      </c>
      <c r="P249" s="60">
        <f t="shared" si="54"/>
        <v>0</v>
      </c>
      <c r="Q249" s="60"/>
      <c r="R249" s="61"/>
      <c r="S249" s="75"/>
      <c r="T249" s="4"/>
      <c r="U249" s="15"/>
      <c r="V249" s="60"/>
      <c r="W249" s="60"/>
      <c r="X249" s="60"/>
      <c r="Y249" s="61"/>
      <c r="Z249" s="75"/>
      <c r="AA249" s="4"/>
      <c r="AB249" s="60"/>
      <c r="AC249" s="60"/>
      <c r="AD249" s="60"/>
      <c r="AE249" s="60"/>
      <c r="AF249" s="61"/>
      <c r="AG249" s="75"/>
      <c r="AH249" s="4"/>
      <c r="AI249" s="60"/>
      <c r="AJ249" s="60"/>
      <c r="AK249" s="60"/>
      <c r="AL249" s="60"/>
      <c r="AM249" s="60"/>
      <c r="AN249" s="60"/>
      <c r="AO249" s="65"/>
      <c r="AP249" s="75"/>
    </row>
    <row r="250" spans="2:42" ht="15" customHeight="1" x14ac:dyDescent="0.2">
      <c r="B250" s="74"/>
      <c r="C250" s="53" t="str">
        <f>IF(C249&lt;EDATE(Variables!B$31,Variables!B$32-1),EDATE(C249,1),"")</f>
        <v/>
      </c>
      <c r="D250" s="74">
        <f t="shared" si="50"/>
        <v>1</v>
      </c>
      <c r="E250" s="74" t="str">
        <f t="shared" si="51"/>
        <v/>
      </c>
      <c r="F250" s="13"/>
      <c r="G250" s="13" t="str">
        <f>IF(D250=0,G249*Variables!$B$7,"")</f>
        <v/>
      </c>
      <c r="H250" s="13"/>
      <c r="I250" s="14"/>
      <c r="J250" s="14"/>
      <c r="K250" s="14"/>
      <c r="L250" s="14">
        <f t="shared" si="52"/>
        <v>0</v>
      </c>
      <c r="M250" s="75"/>
      <c r="N250" s="4"/>
      <c r="O250" s="60">
        <f t="shared" si="53"/>
        <v>0</v>
      </c>
      <c r="P250" s="60">
        <f t="shared" si="54"/>
        <v>0</v>
      </c>
      <c r="Q250" s="60"/>
      <c r="R250" s="61"/>
      <c r="S250" s="75"/>
      <c r="T250" s="4"/>
      <c r="U250" s="15"/>
      <c r="V250" s="60"/>
      <c r="W250" s="60"/>
      <c r="X250" s="60"/>
      <c r="Y250" s="61"/>
      <c r="Z250" s="75"/>
      <c r="AA250" s="4"/>
      <c r="AB250" s="60"/>
      <c r="AC250" s="60"/>
      <c r="AD250" s="60"/>
      <c r="AE250" s="60"/>
      <c r="AF250" s="61"/>
      <c r="AG250" s="75"/>
      <c r="AH250" s="4"/>
      <c r="AI250" s="60"/>
      <c r="AJ250" s="60"/>
      <c r="AK250" s="60"/>
      <c r="AL250" s="60"/>
      <c r="AM250" s="60"/>
      <c r="AN250" s="60"/>
      <c r="AO250" s="65"/>
      <c r="AP250" s="75"/>
    </row>
    <row r="251" spans="2:42" ht="15" customHeight="1" x14ac:dyDescent="0.2">
      <c r="B251" s="74"/>
      <c r="C251" s="53" t="str">
        <f>IF(C250&lt;EDATE(Variables!B$31,Variables!B$32-1),EDATE(C250,1),"")</f>
        <v/>
      </c>
      <c r="D251" s="74">
        <f t="shared" si="50"/>
        <v>1</v>
      </c>
      <c r="E251" s="74" t="str">
        <f t="shared" si="51"/>
        <v/>
      </c>
      <c r="F251" s="13"/>
      <c r="G251" s="13" t="str">
        <f>IF(D251=0,G250*Variables!$B$7,"")</f>
        <v/>
      </c>
      <c r="H251" s="13"/>
      <c r="I251" s="14"/>
      <c r="J251" s="14"/>
      <c r="K251" s="14"/>
      <c r="L251" s="14">
        <f t="shared" si="52"/>
        <v>0</v>
      </c>
      <c r="M251" s="75"/>
      <c r="N251" s="4"/>
      <c r="O251" s="60">
        <f t="shared" si="53"/>
        <v>0</v>
      </c>
      <c r="P251" s="60">
        <f t="shared" si="54"/>
        <v>0</v>
      </c>
      <c r="Q251" s="60"/>
      <c r="R251" s="61"/>
      <c r="S251" s="75"/>
      <c r="T251" s="4"/>
      <c r="U251" s="15"/>
      <c r="V251" s="60"/>
      <c r="W251" s="60"/>
      <c r="X251" s="60"/>
      <c r="Y251" s="61"/>
      <c r="Z251" s="75"/>
      <c r="AA251" s="4"/>
      <c r="AB251" s="60"/>
      <c r="AC251" s="60"/>
      <c r="AD251" s="60"/>
      <c r="AE251" s="60"/>
      <c r="AF251" s="61"/>
      <c r="AG251" s="75"/>
      <c r="AH251" s="4"/>
      <c r="AI251" s="60"/>
      <c r="AJ251" s="60"/>
      <c r="AK251" s="60"/>
      <c r="AL251" s="60"/>
      <c r="AM251" s="60"/>
      <c r="AN251" s="60"/>
      <c r="AO251" s="65"/>
      <c r="AP251" s="75"/>
    </row>
    <row r="252" spans="2:42" ht="15" customHeight="1" x14ac:dyDescent="0.2">
      <c r="B252" s="74"/>
      <c r="C252" s="53" t="str">
        <f>IF(C251&lt;EDATE(Variables!B$31,Variables!B$32-1),EDATE(C251,1),"")</f>
        <v/>
      </c>
      <c r="D252" s="74">
        <f t="shared" si="50"/>
        <v>1</v>
      </c>
      <c r="E252" s="74" t="str">
        <f t="shared" si="51"/>
        <v/>
      </c>
      <c r="F252" s="13"/>
      <c r="G252" s="13" t="str">
        <f>IF(D252=0,G251*Variables!$B$7,"")</f>
        <v/>
      </c>
      <c r="H252" s="13"/>
      <c r="I252" s="14"/>
      <c r="J252" s="14"/>
      <c r="K252" s="14"/>
      <c r="L252" s="14">
        <f t="shared" si="52"/>
        <v>0</v>
      </c>
      <c r="M252" s="75"/>
      <c r="N252" s="4"/>
      <c r="O252" s="60">
        <f t="shared" si="53"/>
        <v>0</v>
      </c>
      <c r="P252" s="60">
        <f t="shared" si="54"/>
        <v>0</v>
      </c>
      <c r="Q252" s="60"/>
      <c r="R252" s="61"/>
      <c r="S252" s="75"/>
      <c r="T252" s="4"/>
      <c r="U252" s="15"/>
      <c r="V252" s="60"/>
      <c r="W252" s="60"/>
      <c r="X252" s="60"/>
      <c r="Y252" s="61"/>
      <c r="Z252" s="75"/>
      <c r="AA252" s="4"/>
      <c r="AB252" s="60"/>
      <c r="AC252" s="60"/>
      <c r="AD252" s="60"/>
      <c r="AE252" s="60"/>
      <c r="AF252" s="61"/>
      <c r="AG252" s="75"/>
      <c r="AH252" s="4"/>
      <c r="AI252" s="60"/>
      <c r="AJ252" s="60"/>
      <c r="AK252" s="60"/>
      <c r="AL252" s="60"/>
      <c r="AM252" s="60"/>
      <c r="AN252" s="60"/>
      <c r="AO252" s="65"/>
      <c r="AP252" s="75"/>
    </row>
    <row r="253" spans="2:42" ht="15" customHeight="1" x14ac:dyDescent="0.2">
      <c r="B253" s="74"/>
      <c r="C253" s="53" t="str">
        <f>IF(C252&lt;EDATE(Variables!B$31,Variables!B$32-1),EDATE(C252,1),"")</f>
        <v/>
      </c>
      <c r="D253" s="74">
        <f t="shared" si="50"/>
        <v>1</v>
      </c>
      <c r="E253" s="74" t="str">
        <f t="shared" si="51"/>
        <v/>
      </c>
      <c r="F253" s="13"/>
      <c r="G253" s="13" t="str">
        <f>IF(D253=0,G252*Variables!$B$7,"")</f>
        <v/>
      </c>
      <c r="H253" s="13"/>
      <c r="I253" s="14"/>
      <c r="J253" s="14"/>
      <c r="K253" s="14"/>
      <c r="L253" s="14">
        <f t="shared" si="52"/>
        <v>0</v>
      </c>
      <c r="M253" s="75"/>
      <c r="N253" s="4"/>
      <c r="O253" s="60">
        <f t="shared" si="53"/>
        <v>0</v>
      </c>
      <c r="P253" s="60">
        <f t="shared" si="54"/>
        <v>0</v>
      </c>
      <c r="Q253" s="60"/>
      <c r="R253" s="61"/>
      <c r="S253" s="75"/>
      <c r="T253" s="4"/>
      <c r="U253" s="15"/>
      <c r="V253" s="60"/>
      <c r="W253" s="60"/>
      <c r="X253" s="60"/>
      <c r="Y253" s="61"/>
      <c r="Z253" s="75"/>
      <c r="AA253" s="4"/>
      <c r="AB253" s="60"/>
      <c r="AC253" s="60"/>
      <c r="AD253" s="60"/>
      <c r="AE253" s="60"/>
      <c r="AF253" s="61"/>
      <c r="AG253" s="75"/>
      <c r="AH253" s="4"/>
      <c r="AI253" s="60"/>
      <c r="AJ253" s="60"/>
      <c r="AK253" s="60"/>
      <c r="AL253" s="60"/>
      <c r="AM253" s="60"/>
      <c r="AN253" s="60"/>
      <c r="AO253" s="65"/>
      <c r="AP253" s="75"/>
    </row>
    <row r="254" spans="2:42" ht="15" customHeight="1" x14ac:dyDescent="0.2">
      <c r="B254" s="74"/>
      <c r="C254" s="53" t="str">
        <f>IF(C253&lt;EDATE(Variables!B$31,Variables!B$32-1),EDATE(C253,1),"")</f>
        <v/>
      </c>
      <c r="D254" s="74">
        <f t="shared" si="50"/>
        <v>1</v>
      </c>
      <c r="E254" s="74" t="str">
        <f t="shared" si="51"/>
        <v/>
      </c>
      <c r="F254" s="13"/>
      <c r="G254" s="13" t="str">
        <f>IF(D254=0,G253*Variables!$B$7,"")</f>
        <v/>
      </c>
      <c r="H254" s="13"/>
      <c r="I254" s="14"/>
      <c r="J254" s="14"/>
      <c r="K254" s="14"/>
      <c r="L254" s="14">
        <f t="shared" si="52"/>
        <v>0</v>
      </c>
      <c r="M254" s="75"/>
      <c r="N254" s="4"/>
      <c r="O254" s="60">
        <f t="shared" si="53"/>
        <v>0</v>
      </c>
      <c r="P254" s="60">
        <f t="shared" si="54"/>
        <v>0</v>
      </c>
      <c r="Q254" s="60"/>
      <c r="R254" s="61"/>
      <c r="S254" s="75"/>
      <c r="T254" s="4"/>
      <c r="U254" s="15"/>
      <c r="V254" s="60"/>
      <c r="W254" s="60"/>
      <c r="X254" s="60"/>
      <c r="Y254" s="61"/>
      <c r="Z254" s="75"/>
      <c r="AA254" s="4"/>
      <c r="AB254" s="60"/>
      <c r="AC254" s="60"/>
      <c r="AD254" s="60"/>
      <c r="AE254" s="60"/>
      <c r="AF254" s="61"/>
      <c r="AG254" s="75"/>
      <c r="AH254" s="4"/>
      <c r="AI254" s="60"/>
      <c r="AJ254" s="60"/>
      <c r="AK254" s="60"/>
      <c r="AL254" s="60"/>
      <c r="AM254" s="60"/>
      <c r="AN254" s="60"/>
      <c r="AO254" s="65"/>
      <c r="AP254" s="75"/>
    </row>
    <row r="255" spans="2:42" ht="15" customHeight="1" x14ac:dyDescent="0.2">
      <c r="B255" s="74"/>
      <c r="C255" s="53" t="str">
        <f>IF(C254&lt;EDATE(Variables!B$31,Variables!B$32-1),EDATE(C254,1),"")</f>
        <v/>
      </c>
      <c r="D255" s="74">
        <f t="shared" si="50"/>
        <v>1</v>
      </c>
      <c r="E255" s="74" t="str">
        <f t="shared" si="51"/>
        <v/>
      </c>
      <c r="F255" s="13"/>
      <c r="G255" s="13" t="str">
        <f>IF(D255=0,G254*Variables!$B$7,"")</f>
        <v/>
      </c>
      <c r="H255" s="13"/>
      <c r="I255" s="14"/>
      <c r="J255" s="14"/>
      <c r="K255" s="14"/>
      <c r="L255" s="14">
        <f t="shared" si="52"/>
        <v>0</v>
      </c>
      <c r="M255" s="75"/>
      <c r="N255" s="4"/>
      <c r="O255" s="60">
        <f t="shared" si="53"/>
        <v>0</v>
      </c>
      <c r="P255" s="60">
        <f t="shared" si="54"/>
        <v>0</v>
      </c>
      <c r="Q255" s="60"/>
      <c r="R255" s="61"/>
      <c r="S255" s="75"/>
      <c r="T255" s="4"/>
      <c r="U255" s="15"/>
      <c r="V255" s="60"/>
      <c r="W255" s="60"/>
      <c r="X255" s="60"/>
      <c r="Y255" s="61"/>
      <c r="Z255" s="75"/>
      <c r="AA255" s="4"/>
      <c r="AB255" s="60"/>
      <c r="AC255" s="60"/>
      <c r="AD255" s="60"/>
      <c r="AE255" s="60"/>
      <c r="AF255" s="61"/>
      <c r="AG255" s="75"/>
      <c r="AH255" s="4"/>
      <c r="AI255" s="60"/>
      <c r="AJ255" s="60"/>
      <c r="AK255" s="60"/>
      <c r="AL255" s="60"/>
      <c r="AM255" s="60"/>
      <c r="AN255" s="60"/>
      <c r="AO255" s="65"/>
      <c r="AP255" s="75"/>
    </row>
    <row r="256" spans="2:42" ht="15" customHeight="1" x14ac:dyDescent="0.2">
      <c r="B256" s="74"/>
      <c r="C256" s="53" t="str">
        <f>IF(C255&lt;EDATE(Variables!B$31,Variables!B$32-1),EDATE(C255,1),"")</f>
        <v/>
      </c>
      <c r="D256" s="74">
        <f t="shared" si="50"/>
        <v>1</v>
      </c>
      <c r="E256" s="74" t="str">
        <f t="shared" si="51"/>
        <v/>
      </c>
      <c r="F256" s="13"/>
      <c r="G256" s="13" t="str">
        <f>IF(D256=0,G255*Variables!$B$7,"")</f>
        <v/>
      </c>
      <c r="H256" s="13"/>
      <c r="I256" s="14"/>
      <c r="J256" s="14"/>
      <c r="K256" s="14"/>
      <c r="L256" s="14">
        <f t="shared" si="52"/>
        <v>0</v>
      </c>
      <c r="M256" s="75"/>
      <c r="N256" s="4"/>
      <c r="O256" s="60">
        <f t="shared" si="53"/>
        <v>0</v>
      </c>
      <c r="P256" s="60"/>
      <c r="Q256" s="60"/>
      <c r="R256" s="61"/>
      <c r="S256" s="75"/>
      <c r="T256" s="4"/>
      <c r="U256" s="15"/>
      <c r="V256" s="60"/>
      <c r="W256" s="60"/>
      <c r="X256" s="60"/>
      <c r="Y256" s="61"/>
      <c r="Z256" s="75"/>
      <c r="AA256" s="4"/>
      <c r="AB256" s="60"/>
      <c r="AC256" s="60"/>
      <c r="AD256" s="60"/>
      <c r="AE256" s="60"/>
      <c r="AF256" s="61"/>
      <c r="AG256" s="75"/>
      <c r="AH256" s="4"/>
      <c r="AI256" s="60"/>
      <c r="AJ256" s="60"/>
      <c r="AK256" s="60"/>
      <c r="AL256" s="60"/>
      <c r="AM256" s="60"/>
      <c r="AN256" s="60"/>
      <c r="AO256" s="65"/>
      <c r="AP256" s="75"/>
    </row>
    <row r="257" spans="2:42" ht="15" customHeight="1" x14ac:dyDescent="0.2">
      <c r="B257" s="74"/>
      <c r="C257" s="53" t="str">
        <f>IF(C256&lt;EDATE(Variables!B$31,Variables!B$32-1),EDATE(C256,1),"")</f>
        <v/>
      </c>
      <c r="D257" s="74">
        <f t="shared" si="50"/>
        <v>1</v>
      </c>
      <c r="E257" s="74" t="str">
        <f t="shared" si="51"/>
        <v/>
      </c>
      <c r="F257" s="13"/>
      <c r="G257" s="13" t="str">
        <f>IF(D257=0,G256*Variables!$B$7,"")</f>
        <v/>
      </c>
      <c r="H257" s="13"/>
      <c r="I257" s="14"/>
      <c r="J257" s="14"/>
      <c r="K257" s="14"/>
      <c r="L257" s="14">
        <f t="shared" si="52"/>
        <v>0</v>
      </c>
      <c r="M257" s="75"/>
      <c r="N257" s="4"/>
      <c r="O257" s="60">
        <f t="shared" si="53"/>
        <v>0</v>
      </c>
      <c r="P257" s="60"/>
      <c r="Q257" s="60"/>
      <c r="R257" s="61"/>
      <c r="S257" s="75"/>
      <c r="T257" s="4"/>
      <c r="U257" s="15"/>
      <c r="V257" s="60"/>
      <c r="W257" s="60"/>
      <c r="X257" s="60"/>
      <c r="Y257" s="61"/>
      <c r="Z257" s="75"/>
      <c r="AA257" s="4"/>
      <c r="AB257" s="60"/>
      <c r="AC257" s="60"/>
      <c r="AD257" s="60"/>
      <c r="AE257" s="60"/>
      <c r="AF257" s="61"/>
      <c r="AG257" s="75"/>
      <c r="AH257" s="4"/>
      <c r="AI257" s="60"/>
      <c r="AJ257" s="60"/>
      <c r="AK257" s="60"/>
      <c r="AL257" s="60"/>
      <c r="AM257" s="60"/>
      <c r="AN257" s="60"/>
      <c r="AO257" s="65"/>
      <c r="AP257" s="75"/>
    </row>
    <row r="258" spans="2:42" ht="15" customHeight="1" x14ac:dyDescent="0.2">
      <c r="B258" s="74"/>
      <c r="C258" s="53" t="str">
        <f>IF(C257&lt;EDATE(Variables!B$31,Variables!B$32-1),EDATE(C257,1),"")</f>
        <v/>
      </c>
      <c r="D258" s="74">
        <f t="shared" si="50"/>
        <v>1</v>
      </c>
      <c r="E258" s="74" t="str">
        <f t="shared" si="51"/>
        <v/>
      </c>
      <c r="F258" s="13"/>
      <c r="G258" s="13" t="str">
        <f>IF(D258=0,G257*Variables!$B$7,"")</f>
        <v/>
      </c>
      <c r="H258" s="13"/>
      <c r="I258" s="14"/>
      <c r="J258" s="14"/>
      <c r="K258" s="14"/>
      <c r="L258" s="14">
        <f t="shared" si="52"/>
        <v>0</v>
      </c>
      <c r="M258" s="75"/>
      <c r="N258" s="4"/>
      <c r="O258" s="60"/>
      <c r="P258" s="60"/>
      <c r="Q258" s="60"/>
      <c r="R258" s="61"/>
      <c r="S258" s="75"/>
      <c r="T258" s="4"/>
      <c r="U258" s="15"/>
      <c r="V258" s="60"/>
      <c r="W258" s="60"/>
      <c r="X258" s="60"/>
      <c r="Y258" s="61"/>
      <c r="Z258" s="75"/>
      <c r="AA258" s="4"/>
      <c r="AB258" s="60"/>
      <c r="AC258" s="60"/>
      <c r="AD258" s="60"/>
      <c r="AE258" s="60"/>
      <c r="AF258" s="61"/>
      <c r="AG258" s="75"/>
      <c r="AH258" s="4"/>
      <c r="AI258" s="60"/>
      <c r="AJ258" s="60"/>
      <c r="AK258" s="60"/>
      <c r="AL258" s="60"/>
      <c r="AM258" s="60"/>
      <c r="AN258" s="60"/>
      <c r="AO258" s="65"/>
      <c r="AP258" s="75"/>
    </row>
    <row r="259" spans="2:42" ht="15" customHeight="1" x14ac:dyDescent="0.2">
      <c r="B259" s="74"/>
      <c r="C259" s="53" t="str">
        <f>IF(C258&lt;EDATE(Variables!B$31,Variables!B$32-1),EDATE(C258,1),"")</f>
        <v/>
      </c>
      <c r="D259" s="74">
        <f t="shared" si="50"/>
        <v>1</v>
      </c>
      <c r="E259" s="74" t="str">
        <f t="shared" si="51"/>
        <v/>
      </c>
      <c r="F259" s="13"/>
      <c r="G259" s="13" t="str">
        <f>IF(D259=0,G258*Variables!$B$7,"")</f>
        <v/>
      </c>
      <c r="H259" s="13"/>
      <c r="I259" s="14"/>
      <c r="J259" s="14"/>
      <c r="K259" s="14"/>
      <c r="L259" s="14">
        <f t="shared" si="52"/>
        <v>0</v>
      </c>
      <c r="M259" s="75"/>
      <c r="N259" s="4"/>
      <c r="O259" s="60"/>
      <c r="P259" s="60"/>
      <c r="Q259" s="60"/>
      <c r="R259" s="61"/>
      <c r="S259" s="75"/>
      <c r="T259" s="4"/>
      <c r="U259" s="15"/>
      <c r="V259" s="60"/>
      <c r="W259" s="60"/>
      <c r="X259" s="60"/>
      <c r="Y259" s="61"/>
      <c r="Z259" s="75"/>
      <c r="AA259" s="4"/>
      <c r="AB259" s="60"/>
      <c r="AC259" s="60"/>
      <c r="AD259" s="60"/>
      <c r="AE259" s="60"/>
      <c r="AF259" s="61"/>
      <c r="AG259" s="75"/>
      <c r="AH259" s="4"/>
      <c r="AI259" s="60"/>
      <c r="AJ259" s="60"/>
      <c r="AK259" s="60"/>
      <c r="AL259" s="60"/>
      <c r="AM259" s="60"/>
      <c r="AN259" s="60"/>
      <c r="AO259" s="65"/>
      <c r="AP259" s="75"/>
    </row>
    <row r="260" spans="2:42" ht="15" customHeight="1" x14ac:dyDescent="0.2">
      <c r="B260" s="74"/>
      <c r="C260" s="53" t="str">
        <f>IF(C259&lt;EDATE(Variables!B$31,Variables!B$32-1),EDATE(C259,1),"")</f>
        <v/>
      </c>
      <c r="D260" s="74">
        <f t="shared" si="50"/>
        <v>1</v>
      </c>
      <c r="E260" s="74" t="str">
        <f t="shared" si="51"/>
        <v/>
      </c>
      <c r="F260" s="13"/>
      <c r="G260" s="13" t="str">
        <f>IF(D260=0,G259*Variables!$B$7,"")</f>
        <v/>
      </c>
      <c r="H260" s="13"/>
      <c r="I260" s="14"/>
      <c r="J260" s="14"/>
      <c r="K260" s="14"/>
      <c r="L260" s="14">
        <f t="shared" si="52"/>
        <v>0</v>
      </c>
      <c r="M260" s="75"/>
      <c r="N260" s="4"/>
      <c r="O260" s="60"/>
      <c r="P260" s="60"/>
      <c r="Q260" s="60"/>
      <c r="R260" s="61"/>
      <c r="S260" s="75"/>
      <c r="T260" s="4"/>
      <c r="U260" s="15"/>
      <c r="V260" s="60"/>
      <c r="W260" s="60"/>
      <c r="X260" s="60"/>
      <c r="Y260" s="61"/>
      <c r="Z260" s="75"/>
      <c r="AA260" s="4"/>
      <c r="AB260" s="60"/>
      <c r="AC260" s="60"/>
      <c r="AD260" s="60"/>
      <c r="AE260" s="60"/>
      <c r="AF260" s="61"/>
      <c r="AG260" s="75"/>
      <c r="AH260" s="4"/>
      <c r="AI260" s="60"/>
      <c r="AJ260" s="60"/>
      <c r="AK260" s="60"/>
      <c r="AL260" s="60"/>
      <c r="AM260" s="60"/>
      <c r="AN260" s="60"/>
      <c r="AO260" s="65"/>
      <c r="AP260" s="75"/>
    </row>
    <row r="261" spans="2:42" ht="15" customHeight="1" x14ac:dyDescent="0.2">
      <c r="B261" s="74"/>
      <c r="C261" s="53" t="str">
        <f>IF(C260&lt;EDATE(Variables!B$31,Variables!B$32-1),EDATE(C260,1),"")</f>
        <v/>
      </c>
      <c r="D261" s="74">
        <f t="shared" si="50"/>
        <v>1</v>
      </c>
      <c r="E261" s="74" t="str">
        <f t="shared" si="51"/>
        <v/>
      </c>
      <c r="F261" s="13"/>
      <c r="G261" s="13" t="str">
        <f>IF(D261=0,G260*Variables!$B$7,"")</f>
        <v/>
      </c>
      <c r="H261" s="13"/>
      <c r="I261" s="14"/>
      <c r="J261" s="14"/>
      <c r="K261" s="14"/>
      <c r="L261" s="14">
        <f t="shared" si="52"/>
        <v>0</v>
      </c>
      <c r="M261" s="75"/>
      <c r="N261" s="4"/>
      <c r="O261" s="60"/>
      <c r="P261" s="60"/>
      <c r="Q261" s="60"/>
      <c r="R261" s="61"/>
      <c r="S261" s="75"/>
      <c r="T261" s="4"/>
      <c r="U261" s="15"/>
      <c r="V261" s="60"/>
      <c r="W261" s="60"/>
      <c r="X261" s="60"/>
      <c r="Y261" s="61"/>
      <c r="Z261" s="75"/>
      <c r="AA261" s="4"/>
      <c r="AB261" s="60"/>
      <c r="AC261" s="60"/>
      <c r="AD261" s="60"/>
      <c r="AE261" s="60"/>
      <c r="AF261" s="61"/>
      <c r="AG261" s="75"/>
      <c r="AH261" s="4"/>
      <c r="AI261" s="60"/>
      <c r="AJ261" s="60"/>
      <c r="AK261" s="60"/>
      <c r="AL261" s="60"/>
      <c r="AM261" s="60"/>
      <c r="AN261" s="60"/>
      <c r="AO261" s="65"/>
      <c r="AP261" s="75"/>
    </row>
    <row r="262" spans="2:42" ht="15" customHeight="1" x14ac:dyDescent="0.2">
      <c r="B262" s="74"/>
      <c r="C262" s="53" t="str">
        <f>IF(C261&lt;EDATE(Variables!B$31,Variables!B$32-1),EDATE(C261,1),"")</f>
        <v/>
      </c>
      <c r="D262" s="74">
        <f t="shared" si="50"/>
        <v>1</v>
      </c>
      <c r="E262" s="74" t="str">
        <f t="shared" si="51"/>
        <v/>
      </c>
      <c r="F262" s="13"/>
      <c r="G262" s="13"/>
      <c r="H262" s="13"/>
      <c r="I262" s="14"/>
      <c r="J262" s="14"/>
      <c r="K262" s="14"/>
      <c r="L262" s="14">
        <f t="shared" si="52"/>
        <v>0</v>
      </c>
      <c r="M262" s="75"/>
      <c r="N262" s="4"/>
      <c r="O262" s="60"/>
      <c r="P262" s="60"/>
      <c r="Q262" s="60"/>
      <c r="R262" s="61"/>
      <c r="S262" s="75"/>
      <c r="T262" s="4"/>
      <c r="U262" s="15"/>
      <c r="V262" s="60"/>
      <c r="W262" s="60"/>
      <c r="X262" s="60"/>
      <c r="Y262" s="61"/>
      <c r="Z262" s="75"/>
      <c r="AA262" s="4"/>
      <c r="AB262" s="60"/>
      <c r="AC262" s="60"/>
      <c r="AD262" s="60"/>
      <c r="AE262" s="60"/>
      <c r="AF262" s="61"/>
      <c r="AG262" s="75"/>
      <c r="AH262" s="4"/>
      <c r="AI262" s="60"/>
      <c r="AJ262" s="60"/>
      <c r="AK262" s="60"/>
      <c r="AL262" s="60"/>
      <c r="AM262" s="60"/>
      <c r="AN262" s="60"/>
      <c r="AO262" s="65"/>
      <c r="AP262" s="75"/>
    </row>
    <row r="263" spans="2:42" ht="15" customHeight="1" x14ac:dyDescent="0.2">
      <c r="B263" s="74"/>
      <c r="C263" s="53" t="str">
        <f>IF(C262&lt;EDATE(Variables!B$31,Variables!B$32-1),EDATE(C262,1),"")</f>
        <v/>
      </c>
      <c r="D263" s="74">
        <f t="shared" si="50"/>
        <v>1</v>
      </c>
      <c r="E263" s="74" t="str">
        <f t="shared" si="51"/>
        <v/>
      </c>
      <c r="F263" s="13"/>
      <c r="G263" s="13"/>
      <c r="H263" s="13"/>
      <c r="I263" s="14"/>
      <c r="J263" s="14"/>
      <c r="K263" s="14"/>
      <c r="L263" s="14">
        <f t="shared" si="52"/>
        <v>0</v>
      </c>
      <c r="M263" s="75"/>
      <c r="N263" s="4"/>
      <c r="O263" s="60"/>
      <c r="P263" s="60"/>
      <c r="Q263" s="60"/>
      <c r="R263" s="61"/>
      <c r="S263" s="75"/>
      <c r="T263" s="4"/>
      <c r="U263" s="15"/>
      <c r="V263" s="60"/>
      <c r="W263" s="60"/>
      <c r="X263" s="60"/>
      <c r="Y263" s="61"/>
      <c r="Z263" s="75"/>
      <c r="AA263" s="4"/>
      <c r="AB263" s="60"/>
      <c r="AC263" s="60"/>
      <c r="AD263" s="60"/>
      <c r="AE263" s="60"/>
      <c r="AF263" s="61"/>
      <c r="AG263" s="75"/>
      <c r="AH263" s="4"/>
      <c r="AI263" s="60"/>
      <c r="AJ263" s="60"/>
      <c r="AK263" s="60"/>
      <c r="AL263" s="60"/>
      <c r="AM263" s="60"/>
      <c r="AN263" s="60"/>
      <c r="AO263" s="65"/>
      <c r="AP263" s="75"/>
    </row>
    <row r="264" spans="2:42" ht="15" customHeight="1" x14ac:dyDescent="0.2">
      <c r="B264" s="74"/>
      <c r="C264" s="53" t="str">
        <f>IF(C263&lt;EDATE(Variables!B$31,Variables!B$32-1),EDATE(C263,1),"")</f>
        <v/>
      </c>
      <c r="D264" s="74">
        <f t="shared" si="50"/>
        <v>1</v>
      </c>
      <c r="E264" s="74" t="str">
        <f t="shared" si="51"/>
        <v/>
      </c>
      <c r="F264" s="13"/>
      <c r="G264" s="13"/>
      <c r="H264" s="13"/>
      <c r="I264" s="14"/>
      <c r="J264" s="14"/>
      <c r="K264" s="14"/>
      <c r="L264" s="14">
        <f t="shared" si="52"/>
        <v>0</v>
      </c>
      <c r="M264" s="75"/>
      <c r="N264" s="4"/>
      <c r="O264" s="60"/>
      <c r="P264" s="60"/>
      <c r="Q264" s="60"/>
      <c r="R264" s="61"/>
      <c r="S264" s="75"/>
      <c r="T264" s="4"/>
      <c r="U264" s="15"/>
      <c r="V264" s="60"/>
      <c r="W264" s="60"/>
      <c r="X264" s="60"/>
      <c r="Y264" s="61"/>
      <c r="Z264" s="75"/>
      <c r="AA264" s="4"/>
      <c r="AB264" s="60"/>
      <c r="AC264" s="60"/>
      <c r="AD264" s="60"/>
      <c r="AE264" s="60"/>
      <c r="AF264" s="61"/>
      <c r="AG264" s="75"/>
      <c r="AH264" s="4"/>
      <c r="AI264" s="60"/>
      <c r="AJ264" s="60"/>
      <c r="AK264" s="60"/>
      <c r="AL264" s="60"/>
      <c r="AM264" s="60"/>
      <c r="AN264" s="60"/>
      <c r="AO264" s="65"/>
      <c r="AP264" s="75"/>
    </row>
    <row r="265" spans="2:42" ht="15" customHeight="1" x14ac:dyDescent="0.2">
      <c r="B265" s="74"/>
      <c r="C265" s="53" t="str">
        <f>IF(C264&lt;EDATE(Variables!B$31,Variables!B$32-1),EDATE(C264,1),"")</f>
        <v/>
      </c>
      <c r="D265" s="74">
        <f t="shared" si="50"/>
        <v>1</v>
      </c>
      <c r="E265" s="74" t="str">
        <f t="shared" si="51"/>
        <v/>
      </c>
      <c r="F265" s="13"/>
      <c r="G265" s="13"/>
      <c r="H265" s="13"/>
      <c r="I265" s="14"/>
      <c r="J265" s="14"/>
      <c r="K265" s="14"/>
      <c r="L265" s="14">
        <f t="shared" si="52"/>
        <v>0</v>
      </c>
      <c r="M265" s="75"/>
      <c r="N265" s="4"/>
      <c r="O265" s="60"/>
      <c r="P265" s="60"/>
      <c r="Q265" s="60"/>
      <c r="R265" s="61"/>
      <c r="S265" s="75"/>
      <c r="T265" s="4"/>
      <c r="U265" s="15"/>
      <c r="V265" s="60"/>
      <c r="W265" s="60"/>
      <c r="X265" s="60"/>
      <c r="Y265" s="61"/>
      <c r="Z265" s="75"/>
      <c r="AA265" s="4"/>
      <c r="AB265" s="60"/>
      <c r="AC265" s="60"/>
      <c r="AD265" s="60"/>
      <c r="AE265" s="60"/>
      <c r="AF265" s="61"/>
      <c r="AG265" s="75"/>
      <c r="AH265" s="4"/>
      <c r="AI265" s="60"/>
      <c r="AJ265" s="60"/>
      <c r="AK265" s="60"/>
      <c r="AL265" s="60"/>
      <c r="AM265" s="60"/>
      <c r="AN265" s="60"/>
      <c r="AO265" s="65"/>
      <c r="AP265" s="75"/>
    </row>
    <row r="266" spans="2:42" ht="15" customHeight="1" x14ac:dyDescent="0.2">
      <c r="B266" s="74"/>
      <c r="C266" s="53" t="str">
        <f>IF(C265&lt;EDATE(Variables!B$31,Variables!B$32-1),EDATE(C265,1),"")</f>
        <v/>
      </c>
      <c r="D266" s="74">
        <f t="shared" si="50"/>
        <v>1</v>
      </c>
      <c r="E266" s="74" t="str">
        <f t="shared" si="51"/>
        <v/>
      </c>
      <c r="F266" s="13"/>
      <c r="G266" s="13"/>
      <c r="H266" s="13"/>
      <c r="I266" s="14"/>
      <c r="J266" s="14"/>
      <c r="K266" s="14"/>
      <c r="L266" s="14">
        <f t="shared" si="52"/>
        <v>0</v>
      </c>
      <c r="M266" s="75"/>
      <c r="N266" s="4"/>
      <c r="O266" s="60"/>
      <c r="P266" s="60"/>
      <c r="Q266" s="60"/>
      <c r="R266" s="61"/>
      <c r="S266" s="75"/>
      <c r="T266" s="4"/>
      <c r="U266" s="15"/>
      <c r="V266" s="60"/>
      <c r="W266" s="60"/>
      <c r="X266" s="60"/>
      <c r="Y266" s="61"/>
      <c r="Z266" s="75"/>
      <c r="AA266" s="4"/>
      <c r="AB266" s="60"/>
      <c r="AC266" s="60"/>
      <c r="AD266" s="60"/>
      <c r="AE266" s="60"/>
      <c r="AF266" s="61"/>
      <c r="AG266" s="75"/>
      <c r="AH266" s="4"/>
      <c r="AI266" s="60"/>
      <c r="AJ266" s="60"/>
      <c r="AK266" s="60"/>
      <c r="AL266" s="60"/>
      <c r="AM266" s="60"/>
      <c r="AN266" s="60"/>
      <c r="AO266" s="65"/>
      <c r="AP266" s="75"/>
    </row>
    <row r="267" spans="2:42" ht="15" customHeight="1" x14ac:dyDescent="0.2">
      <c r="B267" s="74"/>
      <c r="C267" s="53" t="str">
        <f>IF(C266&lt;EDATE(Variables!B$31,Variables!B$32-1),EDATE(C266,1),"")</f>
        <v/>
      </c>
      <c r="D267" s="74">
        <f t="shared" si="50"/>
        <v>1</v>
      </c>
      <c r="E267" s="74" t="str">
        <f t="shared" si="51"/>
        <v/>
      </c>
      <c r="F267" s="13"/>
      <c r="G267" s="13"/>
      <c r="H267" s="13"/>
      <c r="I267" s="14"/>
      <c r="J267" s="14"/>
      <c r="K267" s="14"/>
      <c r="L267" s="14">
        <f t="shared" si="52"/>
        <v>0</v>
      </c>
      <c r="M267" s="75"/>
      <c r="N267" s="4"/>
      <c r="O267" s="60"/>
      <c r="P267" s="60"/>
      <c r="Q267" s="60"/>
      <c r="R267" s="61"/>
      <c r="S267" s="75"/>
      <c r="T267" s="4"/>
      <c r="U267" s="15"/>
      <c r="V267" s="60"/>
      <c r="W267" s="60"/>
      <c r="X267" s="60"/>
      <c r="Y267" s="61"/>
      <c r="Z267" s="75"/>
      <c r="AA267" s="4"/>
      <c r="AB267" s="60"/>
      <c r="AC267" s="60"/>
      <c r="AD267" s="60"/>
      <c r="AE267" s="60"/>
      <c r="AF267" s="61"/>
      <c r="AG267" s="75"/>
      <c r="AH267" s="4"/>
      <c r="AI267" s="60"/>
      <c r="AJ267" s="60"/>
      <c r="AK267" s="60"/>
      <c r="AL267" s="60"/>
      <c r="AM267" s="60"/>
      <c r="AN267" s="60"/>
      <c r="AO267" s="65"/>
      <c r="AP267" s="75"/>
    </row>
    <row r="268" spans="2:42" ht="15" customHeight="1" x14ac:dyDescent="0.2">
      <c r="B268" s="74"/>
      <c r="C268" s="53" t="str">
        <f>IF(C267&lt;EDATE(Variables!B$31,Variables!B$32-1),EDATE(C267,1),"")</f>
        <v/>
      </c>
      <c r="D268" s="74">
        <f t="shared" si="50"/>
        <v>1</v>
      </c>
      <c r="E268" s="74" t="str">
        <f t="shared" si="51"/>
        <v/>
      </c>
      <c r="F268" s="13"/>
      <c r="G268" s="13"/>
      <c r="H268" s="13"/>
      <c r="I268" s="14"/>
      <c r="J268" s="14"/>
      <c r="K268" s="14"/>
      <c r="L268" s="14">
        <f t="shared" si="52"/>
        <v>0</v>
      </c>
      <c r="M268" s="75"/>
      <c r="N268" s="4"/>
      <c r="O268" s="60"/>
      <c r="P268" s="60"/>
      <c r="Q268" s="60"/>
      <c r="R268" s="61"/>
      <c r="S268" s="75"/>
      <c r="T268" s="4"/>
      <c r="U268" s="15"/>
      <c r="V268" s="60"/>
      <c r="W268" s="60"/>
      <c r="X268" s="60"/>
      <c r="Y268" s="61"/>
      <c r="Z268" s="75"/>
      <c r="AA268" s="4"/>
      <c r="AB268" s="60"/>
      <c r="AC268" s="60"/>
      <c r="AD268" s="60"/>
      <c r="AE268" s="60"/>
      <c r="AF268" s="61"/>
      <c r="AG268" s="75"/>
      <c r="AH268" s="4"/>
      <c r="AI268" s="60"/>
      <c r="AJ268" s="60"/>
      <c r="AK268" s="60"/>
      <c r="AL268" s="60"/>
      <c r="AM268" s="60"/>
      <c r="AN268" s="60"/>
      <c r="AO268" s="65"/>
      <c r="AP268" s="75"/>
    </row>
    <row r="269" spans="2:42" ht="15" customHeight="1" x14ac:dyDescent="0.2">
      <c r="B269" s="74"/>
      <c r="C269" s="53" t="str">
        <f>IF(C268&lt;EDATE(Variables!B$31,Variables!B$32-1),EDATE(C268,1),"")</f>
        <v/>
      </c>
      <c r="D269" s="74">
        <f t="shared" si="50"/>
        <v>1</v>
      </c>
      <c r="E269" s="74" t="str">
        <f t="shared" si="51"/>
        <v/>
      </c>
      <c r="F269" s="13"/>
      <c r="G269" s="13"/>
      <c r="H269" s="13"/>
      <c r="I269" s="14"/>
      <c r="J269" s="14"/>
      <c r="K269" s="14"/>
      <c r="L269" s="14">
        <f t="shared" si="52"/>
        <v>0</v>
      </c>
      <c r="M269" s="75"/>
      <c r="N269" s="4"/>
      <c r="O269" s="60"/>
      <c r="P269" s="60"/>
      <c r="Q269" s="60"/>
      <c r="R269" s="61"/>
      <c r="S269" s="75"/>
      <c r="T269" s="4"/>
      <c r="U269" s="15"/>
      <c r="V269" s="60"/>
      <c r="W269" s="60"/>
      <c r="X269" s="60"/>
      <c r="Y269" s="61"/>
      <c r="Z269" s="75"/>
      <c r="AA269" s="4"/>
      <c r="AB269" s="60"/>
      <c r="AC269" s="60"/>
      <c r="AD269" s="60"/>
      <c r="AE269" s="60"/>
      <c r="AF269" s="61"/>
      <c r="AG269" s="75"/>
      <c r="AH269" s="4"/>
      <c r="AI269" s="60"/>
      <c r="AJ269" s="60"/>
      <c r="AK269" s="60"/>
      <c r="AL269" s="60"/>
      <c r="AM269" s="60"/>
      <c r="AN269" s="60"/>
      <c r="AO269" s="65"/>
      <c r="AP269" s="75"/>
    </row>
    <row r="270" spans="2:42" ht="15" customHeight="1" x14ac:dyDescent="0.2">
      <c r="B270" s="74"/>
      <c r="C270" s="53" t="str">
        <f>IF(C269&lt;EDATE(Variables!B$31,Variables!B$32-1),EDATE(C269,1),"")</f>
        <v/>
      </c>
      <c r="D270" s="74">
        <f t="shared" si="50"/>
        <v>1</v>
      </c>
      <c r="E270" s="74" t="str">
        <f t="shared" si="51"/>
        <v/>
      </c>
      <c r="F270" s="13"/>
      <c r="G270" s="13"/>
      <c r="H270" s="13"/>
      <c r="I270" s="14"/>
      <c r="J270" s="14"/>
      <c r="K270" s="14"/>
      <c r="L270" s="14">
        <f t="shared" si="52"/>
        <v>0</v>
      </c>
      <c r="M270" s="75"/>
      <c r="N270" s="4"/>
      <c r="O270" s="60"/>
      <c r="P270" s="60"/>
      <c r="Q270" s="60"/>
      <c r="R270" s="61"/>
      <c r="S270" s="75"/>
      <c r="T270" s="4"/>
      <c r="U270" s="15"/>
      <c r="V270" s="60"/>
      <c r="W270" s="60"/>
      <c r="X270" s="60"/>
      <c r="Y270" s="61"/>
      <c r="Z270" s="75"/>
      <c r="AA270" s="4"/>
      <c r="AB270" s="60"/>
      <c r="AC270" s="60"/>
      <c r="AD270" s="60"/>
      <c r="AE270" s="60"/>
      <c r="AF270" s="61"/>
      <c r="AG270" s="75"/>
      <c r="AH270" s="4"/>
      <c r="AI270" s="60"/>
      <c r="AJ270" s="60"/>
      <c r="AK270" s="60"/>
      <c r="AL270" s="60"/>
      <c r="AM270" s="60"/>
      <c r="AN270" s="60"/>
      <c r="AO270" s="65"/>
      <c r="AP270" s="75"/>
    </row>
    <row r="271" spans="2:42" ht="15" customHeight="1" x14ac:dyDescent="0.2">
      <c r="B271" s="74"/>
      <c r="C271" s="53" t="str">
        <f>IF(C270&lt;EDATE(Variables!B$31,Variables!B$32-1),EDATE(C270,1),"")</f>
        <v/>
      </c>
      <c r="D271" s="74">
        <f t="shared" ref="D271:D334" si="59">IFERROR(IF(ISNUMBER(E271),0,1),"")</f>
        <v>1</v>
      </c>
      <c r="E271" s="74" t="str">
        <f t="shared" ref="E271:E334" si="60">IFERROR(YEAR(C271),"")</f>
        <v/>
      </c>
      <c r="F271" s="13"/>
      <c r="G271" s="13"/>
      <c r="H271" s="13"/>
      <c r="I271" s="14"/>
      <c r="J271" s="14"/>
      <c r="K271" s="14"/>
      <c r="L271" s="14">
        <f t="shared" ref="L271:L334" si="61">IFERROR(SUM(I271:K271),"")</f>
        <v>0</v>
      </c>
      <c r="M271" s="75"/>
      <c r="N271" s="4"/>
      <c r="O271" s="60"/>
      <c r="P271" s="60"/>
      <c r="Q271" s="60"/>
      <c r="R271" s="61"/>
      <c r="S271" s="75"/>
      <c r="T271" s="4"/>
      <c r="U271" s="15"/>
      <c r="V271" s="60"/>
      <c r="W271" s="60"/>
      <c r="X271" s="60"/>
      <c r="Y271" s="61"/>
      <c r="Z271" s="75"/>
      <c r="AA271" s="4"/>
      <c r="AB271" s="60"/>
      <c r="AC271" s="60"/>
      <c r="AD271" s="60"/>
      <c r="AE271" s="60"/>
      <c r="AF271" s="61"/>
      <c r="AG271" s="75"/>
      <c r="AH271" s="4"/>
      <c r="AI271" s="60"/>
      <c r="AJ271" s="60"/>
      <c r="AK271" s="60"/>
      <c r="AL271" s="60"/>
      <c r="AM271" s="60"/>
      <c r="AN271" s="60"/>
      <c r="AO271" s="65"/>
      <c r="AP271" s="75"/>
    </row>
    <row r="272" spans="2:42" ht="15" customHeight="1" x14ac:dyDescent="0.2">
      <c r="B272" s="74"/>
      <c r="C272" s="53" t="str">
        <f>IF(C271&lt;EDATE(Variables!B$31,Variables!B$32-1),EDATE(C271,1),"")</f>
        <v/>
      </c>
      <c r="D272" s="74">
        <f t="shared" si="59"/>
        <v>1</v>
      </c>
      <c r="E272" s="74" t="str">
        <f t="shared" si="60"/>
        <v/>
      </c>
      <c r="F272" s="13"/>
      <c r="G272" s="13"/>
      <c r="H272" s="13"/>
      <c r="I272" s="14"/>
      <c r="J272" s="14"/>
      <c r="K272" s="14"/>
      <c r="L272" s="14">
        <f t="shared" si="61"/>
        <v>0</v>
      </c>
      <c r="M272" s="75"/>
      <c r="N272" s="4"/>
      <c r="O272" s="60"/>
      <c r="P272" s="60"/>
      <c r="Q272" s="60"/>
      <c r="R272" s="61"/>
      <c r="S272" s="75"/>
      <c r="T272" s="4"/>
      <c r="U272" s="15"/>
      <c r="V272" s="60"/>
      <c r="W272" s="60"/>
      <c r="X272" s="60"/>
      <c r="Y272" s="61"/>
      <c r="Z272" s="75"/>
      <c r="AA272" s="4"/>
      <c r="AB272" s="60"/>
      <c r="AC272" s="60"/>
      <c r="AD272" s="60"/>
      <c r="AE272" s="60"/>
      <c r="AF272" s="61"/>
      <c r="AG272" s="75"/>
      <c r="AH272" s="4"/>
      <c r="AI272" s="60"/>
      <c r="AJ272" s="60"/>
      <c r="AK272" s="60"/>
      <c r="AL272" s="60"/>
      <c r="AM272" s="60"/>
      <c r="AN272" s="60"/>
      <c r="AO272" s="65"/>
      <c r="AP272" s="75"/>
    </row>
    <row r="273" spans="2:42" ht="15" customHeight="1" x14ac:dyDescent="0.2">
      <c r="B273" s="74"/>
      <c r="C273" s="53" t="str">
        <f>IF(C272&lt;EDATE(Variables!B$31,Variables!B$32-1),EDATE(C272,1),"")</f>
        <v/>
      </c>
      <c r="D273" s="74">
        <f t="shared" si="59"/>
        <v>1</v>
      </c>
      <c r="E273" s="74" t="str">
        <f t="shared" si="60"/>
        <v/>
      </c>
      <c r="F273" s="13"/>
      <c r="G273" s="13"/>
      <c r="H273" s="13"/>
      <c r="I273" s="14"/>
      <c r="J273" s="14"/>
      <c r="K273" s="14"/>
      <c r="L273" s="14">
        <f t="shared" si="61"/>
        <v>0</v>
      </c>
      <c r="M273" s="75"/>
      <c r="N273" s="4"/>
      <c r="O273" s="60"/>
      <c r="P273" s="60"/>
      <c r="Q273" s="60"/>
      <c r="R273" s="61"/>
      <c r="S273" s="75"/>
      <c r="T273" s="4"/>
      <c r="U273" s="15"/>
      <c r="V273" s="60"/>
      <c r="W273" s="60"/>
      <c r="X273" s="60"/>
      <c r="Y273" s="61"/>
      <c r="Z273" s="75"/>
      <c r="AA273" s="4"/>
      <c r="AB273" s="60"/>
      <c r="AC273" s="60"/>
      <c r="AD273" s="60"/>
      <c r="AE273" s="60"/>
      <c r="AF273" s="61"/>
      <c r="AG273" s="75"/>
      <c r="AH273" s="4"/>
      <c r="AI273" s="60"/>
      <c r="AJ273" s="60"/>
      <c r="AK273" s="60"/>
      <c r="AL273" s="60"/>
      <c r="AM273" s="60"/>
      <c r="AN273" s="60"/>
      <c r="AO273" s="65"/>
      <c r="AP273" s="75"/>
    </row>
    <row r="274" spans="2:42" ht="15" customHeight="1" x14ac:dyDescent="0.2">
      <c r="B274" s="74"/>
      <c r="C274" s="53" t="str">
        <f>IF(C273&lt;EDATE(Variables!B$31,Variables!B$32-1),EDATE(C273,1),"")</f>
        <v/>
      </c>
      <c r="D274" s="74">
        <f t="shared" si="59"/>
        <v>1</v>
      </c>
      <c r="E274" s="74" t="str">
        <f t="shared" si="60"/>
        <v/>
      </c>
      <c r="F274" s="13"/>
      <c r="G274" s="13"/>
      <c r="H274" s="13"/>
      <c r="I274" s="14"/>
      <c r="J274" s="14"/>
      <c r="K274" s="14"/>
      <c r="L274" s="14">
        <f t="shared" si="61"/>
        <v>0</v>
      </c>
      <c r="M274" s="75"/>
      <c r="N274" s="4"/>
      <c r="O274" s="60"/>
      <c r="P274" s="60"/>
      <c r="Q274" s="60"/>
      <c r="R274" s="61"/>
      <c r="S274" s="75"/>
      <c r="T274" s="4"/>
      <c r="U274" s="15"/>
      <c r="V274" s="60"/>
      <c r="W274" s="60"/>
      <c r="X274" s="60"/>
      <c r="Y274" s="61"/>
      <c r="Z274" s="75"/>
      <c r="AA274" s="4"/>
      <c r="AB274" s="60"/>
      <c r="AC274" s="60"/>
      <c r="AD274" s="60"/>
      <c r="AE274" s="60"/>
      <c r="AF274" s="61"/>
      <c r="AG274" s="75"/>
      <c r="AH274" s="4"/>
      <c r="AI274" s="60"/>
      <c r="AJ274" s="60"/>
      <c r="AK274" s="60"/>
      <c r="AL274" s="60"/>
      <c r="AM274" s="60"/>
      <c r="AN274" s="60"/>
      <c r="AO274" s="65"/>
      <c r="AP274" s="75"/>
    </row>
    <row r="275" spans="2:42" ht="15" customHeight="1" x14ac:dyDescent="0.2">
      <c r="B275" s="74"/>
      <c r="C275" s="53" t="str">
        <f>IF(C274&lt;EDATE(Variables!B$31,Variables!B$32-1),EDATE(C274,1),"")</f>
        <v/>
      </c>
      <c r="D275" s="74">
        <f t="shared" si="59"/>
        <v>1</v>
      </c>
      <c r="E275" s="74" t="str">
        <f t="shared" si="60"/>
        <v/>
      </c>
      <c r="F275" s="13"/>
      <c r="G275" s="13"/>
      <c r="H275" s="13"/>
      <c r="I275" s="14"/>
      <c r="J275" s="14"/>
      <c r="K275" s="14"/>
      <c r="L275" s="14">
        <f t="shared" si="61"/>
        <v>0</v>
      </c>
      <c r="M275" s="75"/>
      <c r="N275" s="4"/>
      <c r="O275" s="60"/>
      <c r="P275" s="60"/>
      <c r="Q275" s="60"/>
      <c r="R275" s="61"/>
      <c r="S275" s="75"/>
      <c r="T275" s="4"/>
      <c r="U275" s="15"/>
      <c r="V275" s="60"/>
      <c r="W275" s="60"/>
      <c r="X275" s="60"/>
      <c r="Y275" s="61"/>
      <c r="Z275" s="75"/>
      <c r="AA275" s="4"/>
      <c r="AB275" s="60"/>
      <c r="AC275" s="60"/>
      <c r="AD275" s="60"/>
      <c r="AE275" s="60"/>
      <c r="AF275" s="61"/>
      <c r="AG275" s="75"/>
      <c r="AH275" s="4"/>
      <c r="AI275" s="60"/>
      <c r="AJ275" s="60"/>
      <c r="AK275" s="60"/>
      <c r="AL275" s="60"/>
      <c r="AM275" s="60"/>
      <c r="AN275" s="60"/>
      <c r="AO275" s="65"/>
      <c r="AP275" s="75"/>
    </row>
    <row r="276" spans="2:42" ht="15" customHeight="1" x14ac:dyDescent="0.2">
      <c r="B276" s="74"/>
      <c r="C276" s="53" t="str">
        <f>IF(C275&lt;EDATE(Variables!B$31,Variables!B$32-1),EDATE(C275,1),"")</f>
        <v/>
      </c>
      <c r="D276" s="74">
        <f t="shared" si="59"/>
        <v>1</v>
      </c>
      <c r="E276" s="74" t="str">
        <f t="shared" si="60"/>
        <v/>
      </c>
      <c r="F276" s="13"/>
      <c r="G276" s="13"/>
      <c r="H276" s="13"/>
      <c r="I276" s="14"/>
      <c r="J276" s="14"/>
      <c r="K276" s="14"/>
      <c r="L276" s="14">
        <f t="shared" si="61"/>
        <v>0</v>
      </c>
      <c r="M276" s="75"/>
      <c r="N276" s="4"/>
      <c r="O276" s="60"/>
      <c r="P276" s="60"/>
      <c r="Q276" s="60"/>
      <c r="R276" s="61"/>
      <c r="S276" s="75"/>
      <c r="T276" s="4"/>
      <c r="U276" s="15"/>
      <c r="V276" s="60"/>
      <c r="W276" s="60"/>
      <c r="X276" s="60"/>
      <c r="Y276" s="61"/>
      <c r="Z276" s="75"/>
      <c r="AA276" s="4"/>
      <c r="AB276" s="60"/>
      <c r="AC276" s="60"/>
      <c r="AD276" s="60"/>
      <c r="AE276" s="60"/>
      <c r="AF276" s="61"/>
      <c r="AG276" s="75"/>
      <c r="AH276" s="4"/>
      <c r="AI276" s="60"/>
      <c r="AJ276" s="60"/>
      <c r="AK276" s="60"/>
      <c r="AL276" s="60"/>
      <c r="AM276" s="60"/>
      <c r="AN276" s="60"/>
      <c r="AO276" s="65"/>
      <c r="AP276" s="75"/>
    </row>
    <row r="277" spans="2:42" ht="15" customHeight="1" x14ac:dyDescent="0.2">
      <c r="B277" s="74"/>
      <c r="C277" s="53" t="str">
        <f>IF(C276&lt;EDATE(Variables!B$31,Variables!B$32-1),EDATE(C276,1),"")</f>
        <v/>
      </c>
      <c r="D277" s="74">
        <f t="shared" si="59"/>
        <v>1</v>
      </c>
      <c r="E277" s="74" t="str">
        <f t="shared" si="60"/>
        <v/>
      </c>
      <c r="F277" s="13"/>
      <c r="G277" s="13"/>
      <c r="H277" s="13"/>
      <c r="I277" s="14"/>
      <c r="J277" s="14"/>
      <c r="K277" s="14"/>
      <c r="L277" s="14">
        <f t="shared" si="61"/>
        <v>0</v>
      </c>
      <c r="M277" s="75"/>
      <c r="N277" s="4"/>
      <c r="O277" s="60"/>
      <c r="P277" s="60"/>
      <c r="Q277" s="60"/>
      <c r="R277" s="61"/>
      <c r="S277" s="75"/>
      <c r="T277" s="4"/>
      <c r="U277" s="15"/>
      <c r="V277" s="60"/>
      <c r="W277" s="60"/>
      <c r="X277" s="60"/>
      <c r="Y277" s="61"/>
      <c r="Z277" s="75"/>
      <c r="AA277" s="4"/>
      <c r="AB277" s="60"/>
      <c r="AC277" s="60"/>
      <c r="AD277" s="60"/>
      <c r="AE277" s="60"/>
      <c r="AF277" s="61"/>
      <c r="AG277" s="75"/>
      <c r="AH277" s="4"/>
      <c r="AI277" s="60"/>
      <c r="AJ277" s="60"/>
      <c r="AK277" s="60"/>
      <c r="AL277" s="60"/>
      <c r="AM277" s="60"/>
      <c r="AN277" s="60"/>
      <c r="AO277" s="65"/>
      <c r="AP277" s="75"/>
    </row>
    <row r="278" spans="2:42" ht="15" customHeight="1" x14ac:dyDescent="0.2">
      <c r="B278" s="74"/>
      <c r="C278" s="53" t="str">
        <f>IF(C277&lt;EDATE(Variables!B$31,Variables!B$32-1),EDATE(C277,1),"")</f>
        <v/>
      </c>
      <c r="D278" s="74">
        <f t="shared" si="59"/>
        <v>1</v>
      </c>
      <c r="E278" s="74" t="str">
        <f t="shared" si="60"/>
        <v/>
      </c>
      <c r="F278" s="13"/>
      <c r="G278" s="13"/>
      <c r="H278" s="13"/>
      <c r="I278" s="14"/>
      <c r="J278" s="14"/>
      <c r="K278" s="14"/>
      <c r="L278" s="14">
        <f t="shared" si="61"/>
        <v>0</v>
      </c>
      <c r="M278" s="75"/>
      <c r="N278" s="4"/>
      <c r="O278" s="60"/>
      <c r="P278" s="60"/>
      <c r="Q278" s="60"/>
      <c r="R278" s="61"/>
      <c r="S278" s="75"/>
      <c r="T278" s="4"/>
      <c r="U278" s="15"/>
      <c r="V278" s="60"/>
      <c r="W278" s="60"/>
      <c r="X278" s="60"/>
      <c r="Y278" s="61"/>
      <c r="Z278" s="75"/>
      <c r="AA278" s="4"/>
      <c r="AB278" s="60"/>
      <c r="AC278" s="60"/>
      <c r="AD278" s="60"/>
      <c r="AE278" s="60"/>
      <c r="AF278" s="61"/>
      <c r="AG278" s="75"/>
      <c r="AH278" s="4"/>
      <c r="AI278" s="60"/>
      <c r="AJ278" s="60"/>
      <c r="AK278" s="60"/>
      <c r="AL278" s="60"/>
      <c r="AM278" s="60"/>
      <c r="AN278" s="60"/>
      <c r="AO278" s="65"/>
      <c r="AP278" s="75"/>
    </row>
    <row r="279" spans="2:42" ht="15" customHeight="1" x14ac:dyDescent="0.2">
      <c r="B279" s="74"/>
      <c r="C279" s="53" t="str">
        <f>IF(C278&lt;EDATE(Variables!B$31,Variables!B$32-1),EDATE(C278,1),"")</f>
        <v/>
      </c>
      <c r="D279" s="74">
        <f t="shared" si="59"/>
        <v>1</v>
      </c>
      <c r="E279" s="74" t="str">
        <f t="shared" si="60"/>
        <v/>
      </c>
      <c r="F279" s="13"/>
      <c r="G279" s="13"/>
      <c r="H279" s="13"/>
      <c r="I279" s="14"/>
      <c r="J279" s="14"/>
      <c r="K279" s="14"/>
      <c r="L279" s="14">
        <f t="shared" si="61"/>
        <v>0</v>
      </c>
      <c r="M279" s="75"/>
      <c r="N279" s="4"/>
      <c r="O279" s="60"/>
      <c r="P279" s="60"/>
      <c r="Q279" s="60"/>
      <c r="R279" s="61"/>
      <c r="S279" s="75"/>
      <c r="T279" s="4"/>
      <c r="U279" s="15"/>
      <c r="V279" s="60"/>
      <c r="W279" s="60"/>
      <c r="X279" s="60"/>
      <c r="Y279" s="61"/>
      <c r="Z279" s="75"/>
      <c r="AA279" s="4"/>
      <c r="AB279" s="60"/>
      <c r="AC279" s="60"/>
      <c r="AD279" s="60"/>
      <c r="AE279" s="60"/>
      <c r="AF279" s="61"/>
      <c r="AG279" s="75"/>
      <c r="AH279" s="4"/>
      <c r="AI279" s="60"/>
      <c r="AJ279" s="60"/>
      <c r="AK279" s="60"/>
      <c r="AL279" s="60"/>
      <c r="AM279" s="60"/>
      <c r="AN279" s="60"/>
      <c r="AO279" s="65"/>
      <c r="AP279" s="75"/>
    </row>
    <row r="280" spans="2:42" ht="15" customHeight="1" x14ac:dyDescent="0.2">
      <c r="B280" s="74"/>
      <c r="C280" s="53" t="str">
        <f>IF(C279&lt;EDATE(Variables!B$31,Variables!B$32-1),EDATE(C279,1),"")</f>
        <v/>
      </c>
      <c r="D280" s="74">
        <f t="shared" si="59"/>
        <v>1</v>
      </c>
      <c r="E280" s="74" t="str">
        <f t="shared" si="60"/>
        <v/>
      </c>
      <c r="F280" s="13"/>
      <c r="G280" s="13"/>
      <c r="H280" s="13"/>
      <c r="I280" s="14"/>
      <c r="J280" s="14"/>
      <c r="K280" s="14"/>
      <c r="L280" s="14">
        <f t="shared" si="61"/>
        <v>0</v>
      </c>
      <c r="M280" s="75"/>
      <c r="N280" s="4"/>
      <c r="O280" s="60"/>
      <c r="P280" s="60"/>
      <c r="Q280" s="60"/>
      <c r="R280" s="61"/>
      <c r="S280" s="75"/>
      <c r="T280" s="4"/>
      <c r="U280" s="15"/>
      <c r="V280" s="60"/>
      <c r="W280" s="60"/>
      <c r="X280" s="60"/>
      <c r="Y280" s="61"/>
      <c r="Z280" s="75"/>
      <c r="AA280" s="4"/>
      <c r="AB280" s="60"/>
      <c r="AC280" s="60"/>
      <c r="AD280" s="60"/>
      <c r="AE280" s="60"/>
      <c r="AF280" s="61"/>
      <c r="AG280" s="75"/>
      <c r="AH280" s="4"/>
      <c r="AI280" s="60"/>
      <c r="AJ280" s="60"/>
      <c r="AK280" s="60"/>
      <c r="AL280" s="60"/>
      <c r="AM280" s="60"/>
      <c r="AN280" s="60"/>
      <c r="AO280" s="65"/>
      <c r="AP280" s="75"/>
    </row>
    <row r="281" spans="2:42" ht="15" customHeight="1" x14ac:dyDescent="0.2">
      <c r="B281" s="74"/>
      <c r="C281" s="53" t="str">
        <f>IF(C280&lt;EDATE(Variables!B$31,Variables!B$32-1),EDATE(C280,1),"")</f>
        <v/>
      </c>
      <c r="D281" s="74">
        <f t="shared" si="59"/>
        <v>1</v>
      </c>
      <c r="E281" s="74" t="str">
        <f t="shared" si="60"/>
        <v/>
      </c>
      <c r="F281" s="13"/>
      <c r="G281" s="13"/>
      <c r="H281" s="13"/>
      <c r="I281" s="14"/>
      <c r="J281" s="14"/>
      <c r="K281" s="14"/>
      <c r="L281" s="14">
        <f t="shared" si="61"/>
        <v>0</v>
      </c>
      <c r="M281" s="75"/>
      <c r="N281" s="4"/>
      <c r="O281" s="60"/>
      <c r="P281" s="60"/>
      <c r="Q281" s="60"/>
      <c r="R281" s="61"/>
      <c r="S281" s="75"/>
      <c r="T281" s="4"/>
      <c r="U281" s="15"/>
      <c r="V281" s="60"/>
      <c r="W281" s="60"/>
      <c r="X281" s="60"/>
      <c r="Y281" s="61"/>
      <c r="Z281" s="75"/>
      <c r="AA281" s="4"/>
      <c r="AB281" s="60"/>
      <c r="AC281" s="60"/>
      <c r="AD281" s="60"/>
      <c r="AE281" s="60"/>
      <c r="AF281" s="61"/>
      <c r="AG281" s="75"/>
      <c r="AH281" s="4"/>
      <c r="AI281" s="60"/>
      <c r="AJ281" s="60"/>
      <c r="AK281" s="60"/>
      <c r="AL281" s="60"/>
      <c r="AM281" s="60"/>
      <c r="AN281" s="60"/>
      <c r="AO281" s="65"/>
      <c r="AP281" s="75"/>
    </row>
    <row r="282" spans="2:42" ht="15" customHeight="1" x14ac:dyDescent="0.2">
      <c r="B282" s="74"/>
      <c r="C282" s="53" t="str">
        <f>IF(C281&lt;EDATE(Variables!B$31,Variables!B$32-1),EDATE(C281,1),"")</f>
        <v/>
      </c>
      <c r="D282" s="74">
        <f t="shared" si="59"/>
        <v>1</v>
      </c>
      <c r="E282" s="74" t="str">
        <f t="shared" si="60"/>
        <v/>
      </c>
      <c r="F282" s="13"/>
      <c r="G282" s="13"/>
      <c r="H282" s="13"/>
      <c r="I282" s="14"/>
      <c r="J282" s="14"/>
      <c r="K282" s="14"/>
      <c r="L282" s="14">
        <f t="shared" si="61"/>
        <v>0</v>
      </c>
      <c r="M282" s="75"/>
      <c r="N282" s="4"/>
      <c r="O282" s="60"/>
      <c r="P282" s="60"/>
      <c r="Q282" s="60"/>
      <c r="R282" s="61"/>
      <c r="S282" s="75"/>
      <c r="T282" s="4"/>
      <c r="U282" s="15"/>
      <c r="V282" s="60"/>
      <c r="W282" s="60"/>
      <c r="X282" s="60"/>
      <c r="Y282" s="61"/>
      <c r="Z282" s="75"/>
      <c r="AA282" s="4"/>
      <c r="AB282" s="60"/>
      <c r="AC282" s="60"/>
      <c r="AD282" s="60"/>
      <c r="AE282" s="60"/>
      <c r="AF282" s="61"/>
      <c r="AG282" s="75"/>
      <c r="AH282" s="4"/>
      <c r="AI282" s="60"/>
      <c r="AJ282" s="60"/>
      <c r="AK282" s="60"/>
      <c r="AL282" s="60"/>
      <c r="AM282" s="60"/>
      <c r="AN282" s="60"/>
      <c r="AO282" s="65"/>
      <c r="AP282" s="75"/>
    </row>
    <row r="283" spans="2:42" ht="15" customHeight="1" x14ac:dyDescent="0.2">
      <c r="B283" s="74"/>
      <c r="C283" s="53" t="str">
        <f>IF(C282&lt;EDATE(Variables!B$31,Variables!B$32-1),EDATE(C282,1),"")</f>
        <v/>
      </c>
      <c r="D283" s="74">
        <f t="shared" si="59"/>
        <v>1</v>
      </c>
      <c r="E283" s="74" t="str">
        <f t="shared" si="60"/>
        <v/>
      </c>
      <c r="F283" s="13"/>
      <c r="G283" s="13"/>
      <c r="H283" s="13"/>
      <c r="I283" s="14"/>
      <c r="J283" s="14"/>
      <c r="K283" s="14"/>
      <c r="L283" s="14">
        <f t="shared" si="61"/>
        <v>0</v>
      </c>
      <c r="M283" s="75"/>
      <c r="N283" s="4"/>
      <c r="O283" s="60"/>
      <c r="P283" s="60"/>
      <c r="Q283" s="60"/>
      <c r="R283" s="61"/>
      <c r="S283" s="75"/>
      <c r="T283" s="4"/>
      <c r="U283" s="15"/>
      <c r="V283" s="60"/>
      <c r="W283" s="60"/>
      <c r="X283" s="60"/>
      <c r="Y283" s="61"/>
      <c r="Z283" s="75"/>
      <c r="AA283" s="4"/>
      <c r="AB283" s="60"/>
      <c r="AC283" s="60"/>
      <c r="AD283" s="60"/>
      <c r="AE283" s="60"/>
      <c r="AF283" s="61"/>
      <c r="AG283" s="75"/>
      <c r="AH283" s="4"/>
      <c r="AI283" s="60"/>
      <c r="AJ283" s="60"/>
      <c r="AK283" s="60"/>
      <c r="AL283" s="60"/>
      <c r="AM283" s="60"/>
      <c r="AN283" s="60"/>
      <c r="AO283" s="65"/>
      <c r="AP283" s="75"/>
    </row>
    <row r="284" spans="2:42" ht="15" customHeight="1" x14ac:dyDescent="0.2">
      <c r="B284" s="74"/>
      <c r="C284" s="53" t="str">
        <f>IF(C283&lt;EDATE(Variables!B$31,Variables!B$32-1),EDATE(C283,1),"")</f>
        <v/>
      </c>
      <c r="D284" s="74">
        <f t="shared" si="59"/>
        <v>1</v>
      </c>
      <c r="E284" s="74" t="str">
        <f t="shared" si="60"/>
        <v/>
      </c>
      <c r="F284" s="13"/>
      <c r="G284" s="13"/>
      <c r="H284" s="13"/>
      <c r="I284" s="14"/>
      <c r="J284" s="14"/>
      <c r="K284" s="14"/>
      <c r="L284" s="14">
        <f t="shared" si="61"/>
        <v>0</v>
      </c>
      <c r="M284" s="75"/>
      <c r="N284" s="4"/>
      <c r="O284" s="60"/>
      <c r="P284" s="60"/>
      <c r="Q284" s="60"/>
      <c r="R284" s="61"/>
      <c r="S284" s="75"/>
      <c r="T284" s="4"/>
      <c r="U284" s="15"/>
      <c r="V284" s="60"/>
      <c r="W284" s="60"/>
      <c r="X284" s="60"/>
      <c r="Y284" s="61"/>
      <c r="Z284" s="75"/>
      <c r="AA284" s="4"/>
      <c r="AB284" s="60"/>
      <c r="AC284" s="60"/>
      <c r="AD284" s="60"/>
      <c r="AE284" s="60"/>
      <c r="AF284" s="61"/>
      <c r="AG284" s="75"/>
      <c r="AH284" s="4"/>
      <c r="AI284" s="60"/>
      <c r="AJ284" s="60"/>
      <c r="AK284" s="60"/>
      <c r="AL284" s="60"/>
      <c r="AM284" s="60"/>
      <c r="AN284" s="60"/>
      <c r="AO284" s="65"/>
      <c r="AP284" s="75"/>
    </row>
    <row r="285" spans="2:42" ht="15" customHeight="1" x14ac:dyDescent="0.2">
      <c r="B285" s="74"/>
      <c r="C285" s="53" t="str">
        <f>IF(C284&lt;EDATE(Variables!B$31,Variables!B$32-1),EDATE(C284,1),"")</f>
        <v/>
      </c>
      <c r="D285" s="74">
        <f t="shared" si="59"/>
        <v>1</v>
      </c>
      <c r="E285" s="74" t="str">
        <f t="shared" si="60"/>
        <v/>
      </c>
      <c r="F285" s="13"/>
      <c r="G285" s="13"/>
      <c r="H285" s="13"/>
      <c r="I285" s="14"/>
      <c r="J285" s="14"/>
      <c r="K285" s="14"/>
      <c r="L285" s="14">
        <f t="shared" si="61"/>
        <v>0</v>
      </c>
      <c r="M285" s="75"/>
      <c r="N285" s="4"/>
      <c r="O285" s="60"/>
      <c r="P285" s="60"/>
      <c r="Q285" s="60"/>
      <c r="R285" s="61"/>
      <c r="S285" s="75"/>
      <c r="T285" s="4"/>
      <c r="U285" s="15"/>
      <c r="V285" s="60"/>
      <c r="W285" s="60"/>
      <c r="X285" s="60"/>
      <c r="Y285" s="61"/>
      <c r="Z285" s="75"/>
      <c r="AA285" s="4"/>
      <c r="AB285" s="60"/>
      <c r="AC285" s="60"/>
      <c r="AD285" s="60"/>
      <c r="AE285" s="60"/>
      <c r="AF285" s="61"/>
      <c r="AG285" s="75"/>
      <c r="AH285" s="4"/>
      <c r="AI285" s="60"/>
      <c r="AJ285" s="60"/>
      <c r="AK285" s="60"/>
      <c r="AL285" s="60"/>
      <c r="AM285" s="60"/>
      <c r="AN285" s="60"/>
      <c r="AO285" s="65"/>
      <c r="AP285" s="75"/>
    </row>
    <row r="286" spans="2:42" ht="15" customHeight="1" x14ac:dyDescent="0.2">
      <c r="B286" s="74"/>
      <c r="C286" s="53" t="str">
        <f>IF(C285&lt;EDATE(Variables!B$31,Variables!B$32-1),EDATE(C285,1),"")</f>
        <v/>
      </c>
      <c r="D286" s="74">
        <f t="shared" si="59"/>
        <v>1</v>
      </c>
      <c r="E286" s="74" t="str">
        <f t="shared" si="60"/>
        <v/>
      </c>
      <c r="F286" s="13"/>
      <c r="G286" s="13"/>
      <c r="H286" s="13"/>
      <c r="I286" s="14"/>
      <c r="J286" s="14"/>
      <c r="K286" s="14"/>
      <c r="L286" s="14">
        <f t="shared" si="61"/>
        <v>0</v>
      </c>
      <c r="M286" s="75"/>
      <c r="N286" s="4"/>
      <c r="O286" s="60"/>
      <c r="P286" s="60"/>
      <c r="Q286" s="60"/>
      <c r="R286" s="61"/>
      <c r="S286" s="75"/>
      <c r="T286" s="4"/>
      <c r="U286" s="15"/>
      <c r="V286" s="60"/>
      <c r="W286" s="60"/>
      <c r="X286" s="60"/>
      <c r="Y286" s="61"/>
      <c r="Z286" s="75"/>
      <c r="AA286" s="4"/>
      <c r="AB286" s="60"/>
      <c r="AC286" s="60"/>
      <c r="AD286" s="60"/>
      <c r="AE286" s="60"/>
      <c r="AF286" s="61"/>
      <c r="AG286" s="75"/>
      <c r="AH286" s="4"/>
      <c r="AI286" s="60"/>
      <c r="AJ286" s="60"/>
      <c r="AK286" s="60"/>
      <c r="AL286" s="60"/>
      <c r="AM286" s="60"/>
      <c r="AN286" s="60"/>
      <c r="AO286" s="65"/>
      <c r="AP286" s="75"/>
    </row>
    <row r="287" spans="2:42" ht="15" customHeight="1" x14ac:dyDescent="0.2">
      <c r="B287" s="74"/>
      <c r="C287" s="53" t="str">
        <f>IF(C286&lt;EDATE(Variables!B$31,Variables!B$32-1),EDATE(C286,1),"")</f>
        <v/>
      </c>
      <c r="D287" s="74">
        <f t="shared" si="59"/>
        <v>1</v>
      </c>
      <c r="E287" s="74" t="str">
        <f t="shared" si="60"/>
        <v/>
      </c>
      <c r="F287" s="13"/>
      <c r="G287" s="13"/>
      <c r="H287" s="13"/>
      <c r="I287" s="14"/>
      <c r="J287" s="14"/>
      <c r="K287" s="14"/>
      <c r="L287" s="14">
        <f t="shared" si="61"/>
        <v>0</v>
      </c>
      <c r="M287" s="75"/>
      <c r="N287" s="4"/>
      <c r="O287" s="60"/>
      <c r="P287" s="60"/>
      <c r="Q287" s="60"/>
      <c r="R287" s="61"/>
      <c r="S287" s="75"/>
      <c r="T287" s="4"/>
      <c r="U287" s="15"/>
      <c r="V287" s="60"/>
      <c r="W287" s="60"/>
      <c r="X287" s="60"/>
      <c r="Y287" s="61"/>
      <c r="Z287" s="75"/>
      <c r="AA287" s="4"/>
      <c r="AB287" s="60"/>
      <c r="AC287" s="60"/>
      <c r="AD287" s="60"/>
      <c r="AE287" s="60"/>
      <c r="AF287" s="61"/>
      <c r="AG287" s="75"/>
      <c r="AH287" s="4"/>
      <c r="AI287" s="60"/>
      <c r="AJ287" s="60"/>
      <c r="AK287" s="60"/>
      <c r="AL287" s="60"/>
      <c r="AM287" s="60"/>
      <c r="AN287" s="60"/>
      <c r="AO287" s="65"/>
      <c r="AP287" s="75"/>
    </row>
    <row r="288" spans="2:42" ht="15" customHeight="1" x14ac:dyDescent="0.2">
      <c r="B288" s="74"/>
      <c r="C288" s="53" t="str">
        <f>IF(C287&lt;EDATE(Variables!B$31,Variables!B$32-1),EDATE(C287,1),"")</f>
        <v/>
      </c>
      <c r="D288" s="74">
        <f t="shared" si="59"/>
        <v>1</v>
      </c>
      <c r="E288" s="74" t="str">
        <f t="shared" si="60"/>
        <v/>
      </c>
      <c r="F288" s="13"/>
      <c r="G288" s="13"/>
      <c r="H288" s="13"/>
      <c r="I288" s="14"/>
      <c r="J288" s="14"/>
      <c r="K288" s="14"/>
      <c r="L288" s="14">
        <f t="shared" si="61"/>
        <v>0</v>
      </c>
      <c r="M288" s="75"/>
      <c r="N288" s="4"/>
      <c r="O288" s="60"/>
      <c r="P288" s="60"/>
      <c r="Q288" s="60"/>
      <c r="R288" s="61"/>
      <c r="S288" s="75"/>
      <c r="T288" s="4"/>
      <c r="U288" s="15"/>
      <c r="V288" s="60"/>
      <c r="W288" s="60"/>
      <c r="X288" s="60"/>
      <c r="Y288" s="61"/>
      <c r="Z288" s="75"/>
      <c r="AA288" s="4"/>
      <c r="AB288" s="60"/>
      <c r="AC288" s="60"/>
      <c r="AD288" s="60"/>
      <c r="AE288" s="60"/>
      <c r="AF288" s="61"/>
      <c r="AG288" s="75"/>
      <c r="AH288" s="4"/>
      <c r="AI288" s="60"/>
      <c r="AJ288" s="60"/>
      <c r="AK288" s="60"/>
      <c r="AL288" s="60"/>
      <c r="AM288" s="60"/>
      <c r="AN288" s="60"/>
      <c r="AO288" s="65"/>
      <c r="AP288" s="75"/>
    </row>
    <row r="289" spans="2:42" ht="15" customHeight="1" x14ac:dyDescent="0.2">
      <c r="B289" s="74"/>
      <c r="C289" s="53" t="str">
        <f>IF(C288&lt;EDATE(Variables!B$31,Variables!B$32-1),EDATE(C288,1),"")</f>
        <v/>
      </c>
      <c r="D289" s="74">
        <f t="shared" si="59"/>
        <v>1</v>
      </c>
      <c r="E289" s="74" t="str">
        <f t="shared" si="60"/>
        <v/>
      </c>
      <c r="F289" s="13"/>
      <c r="G289" s="13"/>
      <c r="H289" s="13"/>
      <c r="I289" s="14"/>
      <c r="J289" s="14"/>
      <c r="K289" s="14"/>
      <c r="L289" s="14">
        <f t="shared" si="61"/>
        <v>0</v>
      </c>
      <c r="M289" s="75"/>
      <c r="N289" s="4"/>
      <c r="O289" s="60"/>
      <c r="P289" s="60"/>
      <c r="Q289" s="60"/>
      <c r="R289" s="61"/>
      <c r="S289" s="75"/>
      <c r="T289" s="4"/>
      <c r="U289" s="15"/>
      <c r="V289" s="60"/>
      <c r="W289" s="60"/>
      <c r="X289" s="60"/>
      <c r="Y289" s="61"/>
      <c r="Z289" s="75"/>
      <c r="AA289" s="4"/>
      <c r="AB289" s="60"/>
      <c r="AC289" s="60"/>
      <c r="AD289" s="60"/>
      <c r="AE289" s="60"/>
      <c r="AF289" s="61"/>
      <c r="AG289" s="75"/>
      <c r="AH289" s="4"/>
      <c r="AI289" s="60"/>
      <c r="AJ289" s="60"/>
      <c r="AK289" s="60"/>
      <c r="AL289" s="60"/>
      <c r="AM289" s="60"/>
      <c r="AN289" s="60"/>
      <c r="AO289" s="65"/>
      <c r="AP289" s="75"/>
    </row>
    <row r="290" spans="2:42" ht="15" customHeight="1" x14ac:dyDescent="0.2">
      <c r="B290" s="74"/>
      <c r="C290" s="53" t="str">
        <f>IF(C289&lt;EDATE(Variables!B$31,Variables!B$32-1),EDATE(C289,1),"")</f>
        <v/>
      </c>
      <c r="D290" s="74">
        <f t="shared" si="59"/>
        <v>1</v>
      </c>
      <c r="E290" s="74" t="str">
        <f t="shared" si="60"/>
        <v/>
      </c>
      <c r="F290" s="13"/>
      <c r="G290" s="13"/>
      <c r="H290" s="13"/>
      <c r="I290" s="14"/>
      <c r="J290" s="14"/>
      <c r="K290" s="14"/>
      <c r="L290" s="14">
        <f t="shared" si="61"/>
        <v>0</v>
      </c>
      <c r="M290" s="75"/>
      <c r="N290" s="4"/>
      <c r="O290" s="60"/>
      <c r="P290" s="60"/>
      <c r="Q290" s="60"/>
      <c r="R290" s="61"/>
      <c r="S290" s="75"/>
      <c r="T290" s="4"/>
      <c r="U290" s="15"/>
      <c r="V290" s="60"/>
      <c r="W290" s="60"/>
      <c r="X290" s="60"/>
      <c r="Y290" s="61"/>
      <c r="Z290" s="75"/>
      <c r="AA290" s="4"/>
      <c r="AB290" s="60"/>
      <c r="AC290" s="60"/>
      <c r="AD290" s="60"/>
      <c r="AE290" s="60"/>
      <c r="AF290" s="61"/>
      <c r="AG290" s="75"/>
      <c r="AH290" s="4"/>
      <c r="AI290" s="60"/>
      <c r="AJ290" s="60"/>
      <c r="AK290" s="60"/>
      <c r="AL290" s="60"/>
      <c r="AM290" s="60"/>
      <c r="AN290" s="60"/>
      <c r="AO290" s="65"/>
      <c r="AP290" s="75"/>
    </row>
    <row r="291" spans="2:42" ht="15" customHeight="1" x14ac:dyDescent="0.2">
      <c r="B291" s="74"/>
      <c r="C291" s="53" t="str">
        <f>IF(C290&lt;EDATE(Variables!B$31,Variables!B$32-1),EDATE(C290,1),"")</f>
        <v/>
      </c>
      <c r="D291" s="74">
        <f t="shared" si="59"/>
        <v>1</v>
      </c>
      <c r="E291" s="74" t="str">
        <f t="shared" si="60"/>
        <v/>
      </c>
      <c r="F291" s="13"/>
      <c r="G291" s="13"/>
      <c r="H291" s="13"/>
      <c r="I291" s="14"/>
      <c r="J291" s="14"/>
      <c r="K291" s="14"/>
      <c r="L291" s="14">
        <f t="shared" si="61"/>
        <v>0</v>
      </c>
      <c r="M291" s="75"/>
      <c r="N291" s="4"/>
      <c r="O291" s="60"/>
      <c r="P291" s="60"/>
      <c r="Q291" s="60"/>
      <c r="R291" s="61"/>
      <c r="S291" s="75"/>
      <c r="T291" s="4"/>
      <c r="U291" s="15"/>
      <c r="V291" s="60"/>
      <c r="W291" s="60"/>
      <c r="X291" s="60"/>
      <c r="Y291" s="61"/>
      <c r="Z291" s="75"/>
      <c r="AA291" s="4"/>
      <c r="AB291" s="60"/>
      <c r="AC291" s="60"/>
      <c r="AD291" s="60"/>
      <c r="AE291" s="60"/>
      <c r="AF291" s="61"/>
      <c r="AG291" s="75"/>
      <c r="AH291" s="4"/>
      <c r="AI291" s="60"/>
      <c r="AJ291" s="60"/>
      <c r="AK291" s="60"/>
      <c r="AL291" s="60"/>
      <c r="AM291" s="60"/>
      <c r="AN291" s="60"/>
      <c r="AO291" s="65"/>
      <c r="AP291" s="75"/>
    </row>
    <row r="292" spans="2:42" ht="15" customHeight="1" x14ac:dyDescent="0.2">
      <c r="B292" s="74"/>
      <c r="C292" s="53" t="str">
        <f>IF(C291&lt;EDATE(Variables!B$31,Variables!B$32-1),EDATE(C291,1),"")</f>
        <v/>
      </c>
      <c r="D292" s="74">
        <f t="shared" si="59"/>
        <v>1</v>
      </c>
      <c r="E292" s="74" t="str">
        <f t="shared" si="60"/>
        <v/>
      </c>
      <c r="F292" s="13"/>
      <c r="G292" s="13"/>
      <c r="H292" s="13"/>
      <c r="I292" s="14"/>
      <c r="J292" s="14"/>
      <c r="K292" s="14"/>
      <c r="L292" s="14">
        <f t="shared" si="61"/>
        <v>0</v>
      </c>
      <c r="M292" s="75"/>
      <c r="N292" s="4"/>
      <c r="O292" s="60"/>
      <c r="P292" s="60"/>
      <c r="Q292" s="60"/>
      <c r="R292" s="61"/>
      <c r="S292" s="75"/>
      <c r="T292" s="4"/>
      <c r="U292" s="15"/>
      <c r="V292" s="60"/>
      <c r="W292" s="60"/>
      <c r="X292" s="60"/>
      <c r="Y292" s="61"/>
      <c r="Z292" s="75"/>
      <c r="AA292" s="4"/>
      <c r="AB292" s="60"/>
      <c r="AC292" s="60"/>
      <c r="AD292" s="60"/>
      <c r="AE292" s="60"/>
      <c r="AF292" s="61"/>
      <c r="AG292" s="75"/>
      <c r="AH292" s="4"/>
      <c r="AI292" s="60"/>
      <c r="AJ292" s="60"/>
      <c r="AK292" s="60"/>
      <c r="AL292" s="60"/>
      <c r="AM292" s="60"/>
      <c r="AN292" s="60"/>
      <c r="AO292" s="65"/>
      <c r="AP292" s="75"/>
    </row>
    <row r="293" spans="2:42" ht="15" customHeight="1" x14ac:dyDescent="0.2">
      <c r="B293" s="74"/>
      <c r="C293" s="53" t="str">
        <f>IF(C292&lt;EDATE(Variables!B$31,Variables!B$32-1),EDATE(C292,1),"")</f>
        <v/>
      </c>
      <c r="D293" s="74">
        <f t="shared" si="59"/>
        <v>1</v>
      </c>
      <c r="E293" s="74" t="str">
        <f t="shared" si="60"/>
        <v/>
      </c>
      <c r="F293" s="13"/>
      <c r="G293" s="13"/>
      <c r="H293" s="13"/>
      <c r="I293" s="14"/>
      <c r="J293" s="14"/>
      <c r="K293" s="14"/>
      <c r="L293" s="14">
        <f t="shared" si="61"/>
        <v>0</v>
      </c>
      <c r="M293" s="75"/>
      <c r="N293" s="4"/>
      <c r="O293" s="60"/>
      <c r="P293" s="60"/>
      <c r="Q293" s="60"/>
      <c r="R293" s="61"/>
      <c r="S293" s="75"/>
      <c r="T293" s="4"/>
      <c r="U293" s="15"/>
      <c r="V293" s="60"/>
      <c r="W293" s="60"/>
      <c r="X293" s="60"/>
      <c r="Y293" s="61"/>
      <c r="Z293" s="75"/>
      <c r="AA293" s="4"/>
      <c r="AB293" s="60"/>
      <c r="AC293" s="60"/>
      <c r="AD293" s="60"/>
      <c r="AE293" s="60"/>
      <c r="AF293" s="61"/>
      <c r="AG293" s="75"/>
      <c r="AH293" s="4"/>
      <c r="AI293" s="60"/>
      <c r="AJ293" s="60"/>
      <c r="AK293" s="60"/>
      <c r="AL293" s="60"/>
      <c r="AM293" s="60"/>
      <c r="AN293" s="60"/>
      <c r="AO293" s="65"/>
      <c r="AP293" s="75"/>
    </row>
    <row r="294" spans="2:42" ht="15" customHeight="1" x14ac:dyDescent="0.2">
      <c r="B294" s="74"/>
      <c r="C294" s="53" t="str">
        <f>IF(C293&lt;EDATE(Variables!B$31,Variables!B$32-1),EDATE(C293,1),"")</f>
        <v/>
      </c>
      <c r="D294" s="74">
        <f t="shared" si="59"/>
        <v>1</v>
      </c>
      <c r="E294" s="74" t="str">
        <f t="shared" si="60"/>
        <v/>
      </c>
      <c r="F294" s="13"/>
      <c r="G294" s="13"/>
      <c r="H294" s="13"/>
      <c r="I294" s="14"/>
      <c r="J294" s="14"/>
      <c r="K294" s="14"/>
      <c r="L294" s="14">
        <f t="shared" si="61"/>
        <v>0</v>
      </c>
      <c r="M294" s="75"/>
      <c r="N294" s="4"/>
      <c r="O294" s="60"/>
      <c r="P294" s="60"/>
      <c r="Q294" s="60"/>
      <c r="R294" s="61"/>
      <c r="S294" s="75"/>
      <c r="T294" s="4"/>
      <c r="U294" s="15"/>
      <c r="V294" s="60"/>
      <c r="W294" s="60"/>
      <c r="X294" s="60"/>
      <c r="Y294" s="61"/>
      <c r="Z294" s="75"/>
      <c r="AA294" s="4"/>
      <c r="AB294" s="60"/>
      <c r="AC294" s="60"/>
      <c r="AD294" s="60"/>
      <c r="AE294" s="60"/>
      <c r="AF294" s="61"/>
      <c r="AG294" s="75"/>
      <c r="AH294" s="4"/>
      <c r="AI294" s="60"/>
      <c r="AJ294" s="60"/>
      <c r="AK294" s="60"/>
      <c r="AL294" s="60"/>
      <c r="AM294" s="60"/>
      <c r="AN294" s="60"/>
      <c r="AO294" s="65"/>
      <c r="AP294" s="75"/>
    </row>
    <row r="295" spans="2:42" ht="15" customHeight="1" x14ac:dyDescent="0.2">
      <c r="B295" s="74"/>
      <c r="C295" s="53" t="str">
        <f>IF(C294&lt;EDATE(Variables!B$31,Variables!B$32-1),EDATE(C294,1),"")</f>
        <v/>
      </c>
      <c r="D295" s="74">
        <f t="shared" si="59"/>
        <v>1</v>
      </c>
      <c r="E295" s="74" t="str">
        <f t="shared" si="60"/>
        <v/>
      </c>
      <c r="F295" s="13"/>
      <c r="G295" s="13"/>
      <c r="H295" s="13"/>
      <c r="I295" s="14"/>
      <c r="J295" s="14"/>
      <c r="K295" s="14"/>
      <c r="L295" s="14">
        <f t="shared" si="61"/>
        <v>0</v>
      </c>
      <c r="M295" s="75"/>
      <c r="N295" s="4"/>
      <c r="O295" s="60"/>
      <c r="P295" s="60"/>
      <c r="Q295" s="60"/>
      <c r="R295" s="61"/>
      <c r="S295" s="75"/>
      <c r="T295" s="4"/>
      <c r="U295" s="15"/>
      <c r="V295" s="60"/>
      <c r="W295" s="60"/>
      <c r="X295" s="60"/>
      <c r="Y295" s="61"/>
      <c r="Z295" s="75"/>
      <c r="AA295" s="4"/>
      <c r="AB295" s="60"/>
      <c r="AC295" s="60"/>
      <c r="AD295" s="60"/>
      <c r="AE295" s="60"/>
      <c r="AF295" s="61"/>
      <c r="AG295" s="75"/>
      <c r="AH295" s="4"/>
      <c r="AI295" s="60"/>
      <c r="AJ295" s="60"/>
      <c r="AK295" s="60"/>
      <c r="AL295" s="60"/>
      <c r="AM295" s="60"/>
      <c r="AN295" s="60"/>
      <c r="AO295" s="65"/>
      <c r="AP295" s="75"/>
    </row>
    <row r="296" spans="2:42" ht="15" customHeight="1" x14ac:dyDescent="0.2">
      <c r="B296" s="74"/>
      <c r="C296" s="53" t="str">
        <f>IF(C295&lt;EDATE(Variables!B$31,Variables!B$32-1),EDATE(C295,1),"")</f>
        <v/>
      </c>
      <c r="D296" s="74">
        <f t="shared" si="59"/>
        <v>1</v>
      </c>
      <c r="E296" s="74" t="str">
        <f t="shared" si="60"/>
        <v/>
      </c>
      <c r="F296" s="13"/>
      <c r="G296" s="13"/>
      <c r="H296" s="13"/>
      <c r="I296" s="14"/>
      <c r="J296" s="14"/>
      <c r="K296" s="14"/>
      <c r="L296" s="14">
        <f t="shared" si="61"/>
        <v>0</v>
      </c>
      <c r="M296" s="75"/>
      <c r="N296" s="4"/>
      <c r="O296" s="60"/>
      <c r="P296" s="60"/>
      <c r="Q296" s="60"/>
      <c r="R296" s="61"/>
      <c r="S296" s="75"/>
      <c r="T296" s="4"/>
      <c r="U296" s="15"/>
      <c r="V296" s="60"/>
      <c r="W296" s="60"/>
      <c r="X296" s="60"/>
      <c r="Y296" s="61"/>
      <c r="Z296" s="75"/>
      <c r="AA296" s="4"/>
      <c r="AB296" s="60"/>
      <c r="AC296" s="60"/>
      <c r="AD296" s="60"/>
      <c r="AE296" s="60"/>
      <c r="AF296" s="61"/>
      <c r="AG296" s="75"/>
      <c r="AH296" s="4"/>
      <c r="AI296" s="60"/>
      <c r="AJ296" s="60"/>
      <c r="AK296" s="60"/>
      <c r="AL296" s="60"/>
      <c r="AM296" s="60"/>
      <c r="AN296" s="60"/>
      <c r="AO296" s="65"/>
      <c r="AP296" s="75"/>
    </row>
    <row r="297" spans="2:42" ht="15" customHeight="1" x14ac:dyDescent="0.2">
      <c r="B297" s="74"/>
      <c r="C297" s="53" t="str">
        <f>IF(C296&lt;EDATE(Variables!B$31,Variables!B$32-1),EDATE(C296,1),"")</f>
        <v/>
      </c>
      <c r="D297" s="74">
        <f t="shared" si="59"/>
        <v>1</v>
      </c>
      <c r="E297" s="74" t="str">
        <f t="shared" si="60"/>
        <v/>
      </c>
      <c r="F297" s="13"/>
      <c r="G297" s="13"/>
      <c r="H297" s="13"/>
      <c r="I297" s="14"/>
      <c r="J297" s="14"/>
      <c r="K297" s="14"/>
      <c r="L297" s="14">
        <f t="shared" si="61"/>
        <v>0</v>
      </c>
      <c r="M297" s="75"/>
      <c r="N297" s="4"/>
      <c r="O297" s="60"/>
      <c r="P297" s="60"/>
      <c r="Q297" s="60"/>
      <c r="R297" s="61"/>
      <c r="S297" s="75"/>
      <c r="T297" s="4"/>
      <c r="U297" s="15"/>
      <c r="V297" s="60"/>
      <c r="W297" s="60"/>
      <c r="X297" s="60"/>
      <c r="Y297" s="61"/>
      <c r="Z297" s="75"/>
      <c r="AA297" s="4"/>
      <c r="AB297" s="60"/>
      <c r="AC297" s="60"/>
      <c r="AD297" s="60"/>
      <c r="AE297" s="60"/>
      <c r="AF297" s="61"/>
      <c r="AG297" s="75"/>
      <c r="AH297" s="4"/>
      <c r="AI297" s="60"/>
      <c r="AJ297" s="60"/>
      <c r="AK297" s="60"/>
      <c r="AL297" s="60"/>
      <c r="AM297" s="60"/>
      <c r="AN297" s="60"/>
      <c r="AO297" s="65"/>
      <c r="AP297" s="75"/>
    </row>
    <row r="298" spans="2:42" ht="15" customHeight="1" x14ac:dyDescent="0.2">
      <c r="B298" s="74"/>
      <c r="C298" s="53" t="str">
        <f>IF(C297&lt;EDATE(Variables!B$31,Variables!B$32-1),EDATE(C297,1),"")</f>
        <v/>
      </c>
      <c r="D298" s="74">
        <f t="shared" si="59"/>
        <v>1</v>
      </c>
      <c r="E298" s="74" t="str">
        <f t="shared" si="60"/>
        <v/>
      </c>
      <c r="F298" s="13"/>
      <c r="G298" s="13"/>
      <c r="H298" s="13"/>
      <c r="I298" s="14"/>
      <c r="J298" s="14"/>
      <c r="K298" s="14"/>
      <c r="L298" s="14">
        <f t="shared" si="61"/>
        <v>0</v>
      </c>
      <c r="M298" s="75"/>
      <c r="N298" s="4"/>
      <c r="O298" s="60"/>
      <c r="P298" s="60"/>
      <c r="Q298" s="60"/>
      <c r="R298" s="61"/>
      <c r="S298" s="75"/>
      <c r="T298" s="4"/>
      <c r="U298" s="15"/>
      <c r="V298" s="60"/>
      <c r="W298" s="60"/>
      <c r="X298" s="60"/>
      <c r="Y298" s="61"/>
      <c r="Z298" s="75"/>
      <c r="AA298" s="4"/>
      <c r="AB298" s="60"/>
      <c r="AC298" s="60"/>
      <c r="AD298" s="60"/>
      <c r="AE298" s="60"/>
      <c r="AF298" s="61"/>
      <c r="AG298" s="75"/>
      <c r="AH298" s="4"/>
      <c r="AI298" s="60"/>
      <c r="AJ298" s="60"/>
      <c r="AK298" s="60"/>
      <c r="AL298" s="60"/>
      <c r="AM298" s="60"/>
      <c r="AN298" s="60"/>
      <c r="AO298" s="65"/>
      <c r="AP298" s="75"/>
    </row>
    <row r="299" spans="2:42" ht="15" customHeight="1" x14ac:dyDescent="0.2">
      <c r="B299" s="74"/>
      <c r="C299" s="53" t="str">
        <f>IF(C298&lt;EDATE(Variables!B$31,Variables!B$32-1),EDATE(C298,1),"")</f>
        <v/>
      </c>
      <c r="D299" s="74">
        <f t="shared" si="59"/>
        <v>1</v>
      </c>
      <c r="E299" s="74" t="str">
        <f t="shared" si="60"/>
        <v/>
      </c>
      <c r="F299" s="13"/>
      <c r="G299" s="13"/>
      <c r="H299" s="13"/>
      <c r="I299" s="14"/>
      <c r="J299" s="14"/>
      <c r="K299" s="14"/>
      <c r="L299" s="14">
        <f t="shared" si="61"/>
        <v>0</v>
      </c>
      <c r="M299" s="75"/>
      <c r="N299" s="4"/>
      <c r="O299" s="60"/>
      <c r="P299" s="60"/>
      <c r="Q299" s="60"/>
      <c r="R299" s="61"/>
      <c r="S299" s="75"/>
      <c r="T299" s="4"/>
      <c r="U299" s="15"/>
      <c r="V299" s="60"/>
      <c r="W299" s="60"/>
      <c r="X299" s="60"/>
      <c r="Y299" s="61"/>
      <c r="Z299" s="75"/>
      <c r="AA299" s="4"/>
      <c r="AB299" s="60"/>
      <c r="AC299" s="60"/>
      <c r="AD299" s="60"/>
      <c r="AE299" s="60"/>
      <c r="AF299" s="61"/>
      <c r="AG299" s="75"/>
      <c r="AH299" s="4"/>
      <c r="AI299" s="60"/>
      <c r="AJ299" s="60"/>
      <c r="AK299" s="60"/>
      <c r="AL299" s="60"/>
      <c r="AM299" s="60"/>
      <c r="AN299" s="60"/>
      <c r="AO299" s="65"/>
      <c r="AP299" s="75"/>
    </row>
    <row r="300" spans="2:42" ht="15" customHeight="1" x14ac:dyDescent="0.2">
      <c r="B300" s="74"/>
      <c r="C300" s="53" t="str">
        <f>IF(C299&lt;EDATE(Variables!B$31,Variables!B$32-1),EDATE(C299,1),"")</f>
        <v/>
      </c>
      <c r="D300" s="74">
        <f t="shared" si="59"/>
        <v>1</v>
      </c>
      <c r="E300" s="74" t="str">
        <f t="shared" si="60"/>
        <v/>
      </c>
      <c r="F300" s="13"/>
      <c r="G300" s="13"/>
      <c r="H300" s="13"/>
      <c r="I300" s="14"/>
      <c r="J300" s="14"/>
      <c r="K300" s="14"/>
      <c r="L300" s="14">
        <f t="shared" si="61"/>
        <v>0</v>
      </c>
      <c r="M300" s="75"/>
      <c r="N300" s="4"/>
      <c r="O300" s="60"/>
      <c r="P300" s="60"/>
      <c r="Q300" s="60"/>
      <c r="R300" s="61"/>
      <c r="S300" s="75"/>
      <c r="T300" s="4"/>
      <c r="U300" s="15"/>
      <c r="V300" s="60"/>
      <c r="W300" s="60"/>
      <c r="X300" s="60"/>
      <c r="Y300" s="61"/>
      <c r="Z300" s="75"/>
      <c r="AA300" s="4"/>
      <c r="AB300" s="60"/>
      <c r="AC300" s="60"/>
      <c r="AD300" s="60"/>
      <c r="AE300" s="60"/>
      <c r="AF300" s="61"/>
      <c r="AG300" s="75"/>
      <c r="AH300" s="4"/>
      <c r="AI300" s="60"/>
      <c r="AJ300" s="60"/>
      <c r="AK300" s="60"/>
      <c r="AL300" s="60"/>
      <c r="AM300" s="60"/>
      <c r="AN300" s="60"/>
      <c r="AO300" s="65"/>
      <c r="AP300" s="75"/>
    </row>
    <row r="301" spans="2:42" ht="15" customHeight="1" x14ac:dyDescent="0.2">
      <c r="B301" s="74"/>
      <c r="C301" s="53" t="str">
        <f>IF(C300&lt;EDATE(Variables!B$31,Variables!B$32-1),EDATE(C300,1),"")</f>
        <v/>
      </c>
      <c r="D301" s="74">
        <f t="shared" si="59"/>
        <v>1</v>
      </c>
      <c r="E301" s="74" t="str">
        <f t="shared" si="60"/>
        <v/>
      </c>
      <c r="F301" s="13"/>
      <c r="G301" s="13"/>
      <c r="H301" s="13"/>
      <c r="I301" s="14"/>
      <c r="J301" s="14"/>
      <c r="K301" s="14"/>
      <c r="L301" s="14">
        <f t="shared" si="61"/>
        <v>0</v>
      </c>
      <c r="M301" s="75"/>
      <c r="N301" s="4"/>
      <c r="O301" s="60"/>
      <c r="P301" s="60"/>
      <c r="Q301" s="60"/>
      <c r="R301" s="61"/>
      <c r="S301" s="75"/>
      <c r="T301" s="4"/>
      <c r="U301" s="15"/>
      <c r="V301" s="60"/>
      <c r="W301" s="60"/>
      <c r="X301" s="60"/>
      <c r="Y301" s="61"/>
      <c r="Z301" s="75"/>
      <c r="AA301" s="4"/>
      <c r="AB301" s="60"/>
      <c r="AC301" s="60"/>
      <c r="AD301" s="60"/>
      <c r="AE301" s="60"/>
      <c r="AF301" s="61"/>
      <c r="AG301" s="75"/>
      <c r="AH301" s="4"/>
      <c r="AI301" s="60"/>
      <c r="AJ301" s="60"/>
      <c r="AK301" s="60"/>
      <c r="AL301" s="60"/>
      <c r="AM301" s="60"/>
      <c r="AN301" s="60"/>
      <c r="AO301" s="65"/>
      <c r="AP301" s="75"/>
    </row>
    <row r="302" spans="2:42" ht="15" customHeight="1" x14ac:dyDescent="0.2">
      <c r="B302" s="74"/>
      <c r="C302" s="53" t="str">
        <f>IF(C301&lt;EDATE(Variables!B$31,Variables!B$32-1),EDATE(C301,1),"")</f>
        <v/>
      </c>
      <c r="D302" s="74">
        <f t="shared" si="59"/>
        <v>1</v>
      </c>
      <c r="E302" s="74" t="str">
        <f t="shared" si="60"/>
        <v/>
      </c>
      <c r="F302" s="13"/>
      <c r="G302" s="13"/>
      <c r="H302" s="13"/>
      <c r="I302" s="14"/>
      <c r="J302" s="14"/>
      <c r="K302" s="14"/>
      <c r="L302" s="14">
        <f t="shared" si="61"/>
        <v>0</v>
      </c>
      <c r="M302" s="75"/>
      <c r="N302" s="4"/>
      <c r="O302" s="60"/>
      <c r="P302" s="60"/>
      <c r="Q302" s="60"/>
      <c r="R302" s="61"/>
      <c r="S302" s="75"/>
      <c r="T302" s="4"/>
      <c r="U302" s="15"/>
      <c r="V302" s="60"/>
      <c r="W302" s="60"/>
      <c r="X302" s="60"/>
      <c r="Y302" s="61"/>
      <c r="Z302" s="75"/>
      <c r="AA302" s="4"/>
      <c r="AB302" s="60"/>
      <c r="AC302" s="60"/>
      <c r="AD302" s="60"/>
      <c r="AE302" s="60"/>
      <c r="AF302" s="61"/>
      <c r="AG302" s="75"/>
      <c r="AH302" s="4"/>
      <c r="AI302" s="60"/>
      <c r="AJ302" s="60"/>
      <c r="AK302" s="60"/>
      <c r="AL302" s="60"/>
      <c r="AM302" s="60"/>
      <c r="AN302" s="60"/>
      <c r="AO302" s="65"/>
      <c r="AP302" s="75"/>
    </row>
    <row r="303" spans="2:42" ht="15" customHeight="1" x14ac:dyDescent="0.2">
      <c r="B303" s="74"/>
      <c r="C303" s="53" t="str">
        <f>IF(C302&lt;EDATE(Variables!B$31,Variables!B$32-1),EDATE(C302,1),"")</f>
        <v/>
      </c>
      <c r="D303" s="74">
        <f t="shared" si="59"/>
        <v>1</v>
      </c>
      <c r="E303" s="74" t="str">
        <f t="shared" si="60"/>
        <v/>
      </c>
      <c r="F303" s="13"/>
      <c r="G303" s="13"/>
      <c r="H303" s="13"/>
      <c r="I303" s="14"/>
      <c r="J303" s="14"/>
      <c r="K303" s="14"/>
      <c r="L303" s="14">
        <f t="shared" si="61"/>
        <v>0</v>
      </c>
      <c r="M303" s="75"/>
      <c r="N303" s="4"/>
      <c r="O303" s="60"/>
      <c r="P303" s="60"/>
      <c r="Q303" s="60"/>
      <c r="R303" s="61"/>
      <c r="S303" s="75"/>
      <c r="T303" s="4"/>
      <c r="U303" s="15"/>
      <c r="V303" s="60"/>
      <c r="W303" s="60"/>
      <c r="X303" s="60"/>
      <c r="Y303" s="61"/>
      <c r="Z303" s="75"/>
      <c r="AA303" s="4"/>
      <c r="AB303" s="60"/>
      <c r="AC303" s="60"/>
      <c r="AD303" s="60"/>
      <c r="AE303" s="60"/>
      <c r="AF303" s="61"/>
      <c r="AG303" s="75"/>
      <c r="AH303" s="4"/>
      <c r="AI303" s="60"/>
      <c r="AJ303" s="60"/>
      <c r="AK303" s="60"/>
      <c r="AL303" s="60"/>
      <c r="AM303" s="60"/>
      <c r="AN303" s="60"/>
      <c r="AO303" s="65"/>
      <c r="AP303" s="75"/>
    </row>
    <row r="304" spans="2:42" ht="15" customHeight="1" x14ac:dyDescent="0.2">
      <c r="B304" s="74"/>
      <c r="C304" s="53" t="str">
        <f>IF(C303&lt;EDATE(Variables!B$31,Variables!B$32-1),EDATE(C303,1),"")</f>
        <v/>
      </c>
      <c r="D304" s="74">
        <f t="shared" si="59"/>
        <v>1</v>
      </c>
      <c r="E304" s="74" t="str">
        <f t="shared" si="60"/>
        <v/>
      </c>
      <c r="F304" s="13"/>
      <c r="G304" s="13"/>
      <c r="H304" s="13"/>
      <c r="I304" s="14"/>
      <c r="J304" s="14"/>
      <c r="K304" s="14"/>
      <c r="L304" s="14">
        <f t="shared" si="61"/>
        <v>0</v>
      </c>
      <c r="M304" s="75"/>
      <c r="N304" s="4"/>
      <c r="O304" s="60"/>
      <c r="P304" s="60"/>
      <c r="Q304" s="60"/>
      <c r="R304" s="61"/>
      <c r="S304" s="75"/>
      <c r="T304" s="4"/>
      <c r="U304" s="15"/>
      <c r="V304" s="60"/>
      <c r="W304" s="60"/>
      <c r="X304" s="60"/>
      <c r="Y304" s="61"/>
      <c r="Z304" s="75"/>
      <c r="AA304" s="4"/>
      <c r="AB304" s="60"/>
      <c r="AC304" s="60"/>
      <c r="AD304" s="60"/>
      <c r="AE304" s="60"/>
      <c r="AF304" s="61"/>
      <c r="AG304" s="75"/>
      <c r="AH304" s="4"/>
      <c r="AI304" s="60"/>
      <c r="AJ304" s="60"/>
      <c r="AK304" s="60"/>
      <c r="AL304" s="60"/>
      <c r="AM304" s="60"/>
      <c r="AN304" s="60"/>
      <c r="AO304" s="65"/>
      <c r="AP304" s="75"/>
    </row>
    <row r="305" spans="2:42" ht="15" customHeight="1" x14ac:dyDescent="0.2">
      <c r="B305" s="74"/>
      <c r="C305" s="53" t="str">
        <f>IF(C304&lt;EDATE(Variables!B$31,Variables!B$32-1),EDATE(C304,1),"")</f>
        <v/>
      </c>
      <c r="D305" s="74">
        <f t="shared" si="59"/>
        <v>1</v>
      </c>
      <c r="E305" s="74" t="str">
        <f t="shared" si="60"/>
        <v/>
      </c>
      <c r="F305" s="13"/>
      <c r="G305" s="13"/>
      <c r="H305" s="13"/>
      <c r="I305" s="14"/>
      <c r="J305" s="14"/>
      <c r="K305" s="14"/>
      <c r="L305" s="14">
        <f t="shared" si="61"/>
        <v>0</v>
      </c>
      <c r="M305" s="75"/>
      <c r="N305" s="4"/>
      <c r="O305" s="60"/>
      <c r="P305" s="60"/>
      <c r="Q305" s="60"/>
      <c r="R305" s="61"/>
      <c r="S305" s="75"/>
      <c r="T305" s="4"/>
      <c r="U305" s="15"/>
      <c r="V305" s="60"/>
      <c r="W305" s="60"/>
      <c r="X305" s="60"/>
      <c r="Y305" s="61"/>
      <c r="Z305" s="75"/>
      <c r="AA305" s="4"/>
      <c r="AB305" s="60"/>
      <c r="AC305" s="60"/>
      <c r="AD305" s="60"/>
      <c r="AE305" s="60"/>
      <c r="AF305" s="61"/>
      <c r="AG305" s="75"/>
      <c r="AH305" s="4"/>
      <c r="AI305" s="60"/>
      <c r="AJ305" s="60"/>
      <c r="AK305" s="60"/>
      <c r="AL305" s="60"/>
      <c r="AM305" s="60"/>
      <c r="AN305" s="60"/>
      <c r="AO305" s="65"/>
      <c r="AP305" s="75"/>
    </row>
    <row r="306" spans="2:42" ht="15" customHeight="1" x14ac:dyDescent="0.2">
      <c r="B306" s="74"/>
      <c r="C306" s="53" t="str">
        <f>IF(C305&lt;EDATE(Variables!B$31,Variables!B$32-1),EDATE(C305,1),"")</f>
        <v/>
      </c>
      <c r="D306" s="74">
        <f t="shared" si="59"/>
        <v>1</v>
      </c>
      <c r="E306" s="74" t="str">
        <f t="shared" si="60"/>
        <v/>
      </c>
      <c r="F306" s="13"/>
      <c r="G306" s="13"/>
      <c r="H306" s="13"/>
      <c r="I306" s="14"/>
      <c r="J306" s="14"/>
      <c r="K306" s="14"/>
      <c r="L306" s="14">
        <f t="shared" si="61"/>
        <v>0</v>
      </c>
      <c r="M306" s="75"/>
      <c r="N306" s="4"/>
      <c r="O306" s="60"/>
      <c r="P306" s="60"/>
      <c r="Q306" s="60"/>
      <c r="R306" s="61"/>
      <c r="S306" s="75"/>
      <c r="T306" s="4"/>
      <c r="U306" s="15"/>
      <c r="V306" s="60"/>
      <c r="W306" s="60"/>
      <c r="X306" s="60"/>
      <c r="Y306" s="61"/>
      <c r="Z306" s="75"/>
      <c r="AA306" s="4"/>
      <c r="AB306" s="60"/>
      <c r="AC306" s="60"/>
      <c r="AD306" s="60"/>
      <c r="AE306" s="60"/>
      <c r="AF306" s="61"/>
      <c r="AG306" s="75"/>
      <c r="AH306" s="4"/>
      <c r="AI306" s="60"/>
      <c r="AJ306" s="60"/>
      <c r="AK306" s="60"/>
      <c r="AL306" s="60"/>
      <c r="AM306" s="60"/>
      <c r="AN306" s="60"/>
      <c r="AO306" s="65"/>
      <c r="AP306" s="75"/>
    </row>
    <row r="307" spans="2:42" ht="15" customHeight="1" x14ac:dyDescent="0.2">
      <c r="B307" s="74"/>
      <c r="C307" s="53" t="str">
        <f>IF(C306&lt;EDATE(Variables!B$31,Variables!B$32-1),EDATE(C306,1),"")</f>
        <v/>
      </c>
      <c r="D307" s="74">
        <f t="shared" si="59"/>
        <v>1</v>
      </c>
      <c r="E307" s="74" t="str">
        <f t="shared" si="60"/>
        <v/>
      </c>
      <c r="F307" s="13"/>
      <c r="G307" s="13"/>
      <c r="H307" s="13"/>
      <c r="I307" s="14"/>
      <c r="J307" s="14"/>
      <c r="K307" s="14"/>
      <c r="L307" s="14">
        <f t="shared" si="61"/>
        <v>0</v>
      </c>
      <c r="M307" s="75"/>
      <c r="N307" s="4"/>
      <c r="O307" s="60"/>
      <c r="P307" s="60"/>
      <c r="Q307" s="60"/>
      <c r="R307" s="61"/>
      <c r="S307" s="75"/>
      <c r="T307" s="4"/>
      <c r="U307" s="15"/>
      <c r="V307" s="60"/>
      <c r="W307" s="60"/>
      <c r="X307" s="60"/>
      <c r="Y307" s="61"/>
      <c r="Z307" s="75"/>
      <c r="AA307" s="4"/>
      <c r="AB307" s="60"/>
      <c r="AC307" s="60"/>
      <c r="AD307" s="60"/>
      <c r="AE307" s="60"/>
      <c r="AF307" s="61"/>
      <c r="AG307" s="75"/>
      <c r="AH307" s="4"/>
      <c r="AI307" s="60"/>
      <c r="AJ307" s="60"/>
      <c r="AK307" s="60"/>
      <c r="AL307" s="60"/>
      <c r="AM307" s="60"/>
      <c r="AN307" s="60"/>
      <c r="AO307" s="65"/>
      <c r="AP307" s="75"/>
    </row>
    <row r="308" spans="2:42" ht="15" customHeight="1" x14ac:dyDescent="0.2">
      <c r="B308" s="74"/>
      <c r="C308" s="53" t="str">
        <f>IF(C307&lt;EDATE(Variables!B$31,Variables!B$32-1),EDATE(C307,1),"")</f>
        <v/>
      </c>
      <c r="D308" s="74">
        <f t="shared" si="59"/>
        <v>1</v>
      </c>
      <c r="E308" s="74" t="str">
        <f t="shared" si="60"/>
        <v/>
      </c>
      <c r="F308" s="13"/>
      <c r="G308" s="13"/>
      <c r="H308" s="13"/>
      <c r="I308" s="14"/>
      <c r="J308" s="14"/>
      <c r="K308" s="14"/>
      <c r="L308" s="14">
        <f t="shared" si="61"/>
        <v>0</v>
      </c>
      <c r="M308" s="75"/>
      <c r="N308" s="4"/>
      <c r="O308" s="60"/>
      <c r="P308" s="60"/>
      <c r="Q308" s="60"/>
      <c r="R308" s="61"/>
      <c r="S308" s="75"/>
      <c r="T308" s="4"/>
      <c r="U308" s="15"/>
      <c r="V308" s="60"/>
      <c r="W308" s="60"/>
      <c r="X308" s="60"/>
      <c r="Y308" s="61"/>
      <c r="Z308" s="75"/>
      <c r="AA308" s="4"/>
      <c r="AB308" s="60"/>
      <c r="AC308" s="60"/>
      <c r="AD308" s="60"/>
      <c r="AE308" s="60"/>
      <c r="AF308" s="61"/>
      <c r="AG308" s="75"/>
      <c r="AH308" s="4"/>
      <c r="AI308" s="60"/>
      <c r="AJ308" s="60"/>
      <c r="AK308" s="60"/>
      <c r="AL308" s="60"/>
      <c r="AM308" s="60"/>
      <c r="AN308" s="60"/>
      <c r="AO308" s="65"/>
      <c r="AP308" s="75"/>
    </row>
    <row r="309" spans="2:42" ht="15" customHeight="1" x14ac:dyDescent="0.2">
      <c r="B309" s="74"/>
      <c r="C309" s="53" t="str">
        <f>IF(C308&lt;EDATE(Variables!B$31,Variables!B$32-1),EDATE(C308,1),"")</f>
        <v/>
      </c>
      <c r="D309" s="74">
        <f t="shared" si="59"/>
        <v>1</v>
      </c>
      <c r="E309" s="74" t="str">
        <f t="shared" si="60"/>
        <v/>
      </c>
      <c r="F309" s="13"/>
      <c r="G309" s="13"/>
      <c r="H309" s="13"/>
      <c r="I309" s="14"/>
      <c r="J309" s="14"/>
      <c r="K309" s="14"/>
      <c r="L309" s="14">
        <f t="shared" si="61"/>
        <v>0</v>
      </c>
      <c r="M309" s="75"/>
      <c r="N309" s="4"/>
      <c r="O309" s="60"/>
      <c r="P309" s="60"/>
      <c r="Q309" s="60"/>
      <c r="R309" s="61"/>
      <c r="S309" s="75"/>
      <c r="T309" s="4"/>
      <c r="U309" s="15"/>
      <c r="V309" s="60"/>
      <c r="W309" s="60"/>
      <c r="X309" s="60"/>
      <c r="Y309" s="61"/>
      <c r="Z309" s="75"/>
      <c r="AA309" s="4"/>
      <c r="AB309" s="60"/>
      <c r="AC309" s="60"/>
      <c r="AD309" s="60"/>
      <c r="AE309" s="60"/>
      <c r="AF309" s="61"/>
      <c r="AG309" s="75"/>
      <c r="AH309" s="4"/>
      <c r="AI309" s="60"/>
      <c r="AJ309" s="60"/>
      <c r="AK309" s="60"/>
      <c r="AL309" s="60"/>
      <c r="AM309" s="60"/>
      <c r="AN309" s="60"/>
      <c r="AO309" s="65"/>
      <c r="AP309" s="75"/>
    </row>
    <row r="310" spans="2:42" ht="15" customHeight="1" x14ac:dyDescent="0.2">
      <c r="B310" s="74"/>
      <c r="C310" s="53" t="str">
        <f>IF(C309&lt;EDATE(Variables!B$31,Variables!B$32-1),EDATE(C309,1),"")</f>
        <v/>
      </c>
      <c r="D310" s="74">
        <f t="shared" si="59"/>
        <v>1</v>
      </c>
      <c r="E310" s="74" t="str">
        <f t="shared" si="60"/>
        <v/>
      </c>
      <c r="F310" s="13"/>
      <c r="G310" s="13"/>
      <c r="H310" s="13"/>
      <c r="I310" s="14"/>
      <c r="J310" s="14"/>
      <c r="K310" s="14"/>
      <c r="L310" s="14">
        <f t="shared" si="61"/>
        <v>0</v>
      </c>
      <c r="M310" s="75"/>
      <c r="N310" s="4"/>
      <c r="O310" s="60"/>
      <c r="P310" s="60"/>
      <c r="Q310" s="60"/>
      <c r="R310" s="61"/>
      <c r="S310" s="75"/>
      <c r="T310" s="4"/>
      <c r="U310" s="15"/>
      <c r="V310" s="60"/>
      <c r="W310" s="60"/>
      <c r="X310" s="60"/>
      <c r="Y310" s="61"/>
      <c r="Z310" s="75"/>
      <c r="AA310" s="4"/>
      <c r="AB310" s="60"/>
      <c r="AC310" s="60"/>
      <c r="AD310" s="60"/>
      <c r="AE310" s="60"/>
      <c r="AF310" s="61"/>
      <c r="AG310" s="75"/>
      <c r="AH310" s="4"/>
      <c r="AI310" s="60"/>
      <c r="AJ310" s="60"/>
      <c r="AK310" s="60"/>
      <c r="AL310" s="60"/>
      <c r="AM310" s="60"/>
      <c r="AN310" s="60"/>
      <c r="AO310" s="65"/>
      <c r="AP310" s="75"/>
    </row>
    <row r="311" spans="2:42" ht="15" customHeight="1" x14ac:dyDescent="0.2">
      <c r="B311" s="74"/>
      <c r="C311" s="53" t="str">
        <f>IF(C310&lt;EDATE(Variables!B$31,Variables!B$32-1),EDATE(C310,1),"")</f>
        <v/>
      </c>
      <c r="D311" s="74">
        <f t="shared" si="59"/>
        <v>1</v>
      </c>
      <c r="E311" s="74" t="str">
        <f t="shared" si="60"/>
        <v/>
      </c>
      <c r="F311" s="13"/>
      <c r="G311" s="13"/>
      <c r="H311" s="13"/>
      <c r="I311" s="14"/>
      <c r="J311" s="14"/>
      <c r="K311" s="14"/>
      <c r="L311" s="14">
        <f t="shared" si="61"/>
        <v>0</v>
      </c>
      <c r="M311" s="75"/>
      <c r="N311" s="4"/>
      <c r="O311" s="60"/>
      <c r="P311" s="60"/>
      <c r="Q311" s="60"/>
      <c r="R311" s="61"/>
      <c r="S311" s="75"/>
      <c r="T311" s="4"/>
      <c r="U311" s="15"/>
      <c r="V311" s="60"/>
      <c r="W311" s="60"/>
      <c r="X311" s="60"/>
      <c r="Y311" s="61"/>
      <c r="Z311" s="75"/>
      <c r="AA311" s="4"/>
      <c r="AB311" s="60"/>
      <c r="AC311" s="60"/>
      <c r="AD311" s="60"/>
      <c r="AE311" s="60"/>
      <c r="AF311" s="61"/>
      <c r="AG311" s="75"/>
      <c r="AH311" s="4"/>
      <c r="AI311" s="60"/>
      <c r="AJ311" s="60"/>
      <c r="AK311" s="60"/>
      <c r="AL311" s="60"/>
      <c r="AM311" s="60"/>
      <c r="AN311" s="60"/>
      <c r="AO311" s="65"/>
      <c r="AP311" s="75"/>
    </row>
    <row r="312" spans="2:42" ht="15" customHeight="1" x14ac:dyDescent="0.2">
      <c r="B312" s="74"/>
      <c r="C312" s="53" t="str">
        <f>IF(C311&lt;EDATE(Variables!B$31,Variables!B$32-1),EDATE(C311,1),"")</f>
        <v/>
      </c>
      <c r="D312" s="74">
        <f t="shared" si="59"/>
        <v>1</v>
      </c>
      <c r="E312" s="74" t="str">
        <f t="shared" si="60"/>
        <v/>
      </c>
      <c r="F312" s="13"/>
      <c r="G312" s="13"/>
      <c r="H312" s="13"/>
      <c r="I312" s="14"/>
      <c r="J312" s="14"/>
      <c r="K312" s="14"/>
      <c r="L312" s="14">
        <f t="shared" si="61"/>
        <v>0</v>
      </c>
      <c r="M312" s="75"/>
      <c r="N312" s="4"/>
      <c r="O312" s="60"/>
      <c r="P312" s="60"/>
      <c r="Q312" s="60"/>
      <c r="R312" s="61"/>
      <c r="S312" s="75"/>
      <c r="T312" s="4"/>
      <c r="U312" s="15"/>
      <c r="V312" s="60"/>
      <c r="W312" s="60"/>
      <c r="X312" s="60"/>
      <c r="Y312" s="61"/>
      <c r="Z312" s="75"/>
      <c r="AA312" s="4"/>
      <c r="AB312" s="60"/>
      <c r="AC312" s="60"/>
      <c r="AD312" s="60"/>
      <c r="AE312" s="60"/>
      <c r="AF312" s="61"/>
      <c r="AG312" s="75"/>
      <c r="AH312" s="4"/>
      <c r="AI312" s="60"/>
      <c r="AJ312" s="60"/>
      <c r="AK312" s="60"/>
      <c r="AL312" s="60"/>
      <c r="AM312" s="60"/>
      <c r="AN312" s="60"/>
      <c r="AO312" s="65"/>
      <c r="AP312" s="75"/>
    </row>
    <row r="313" spans="2:42" ht="15" customHeight="1" x14ac:dyDescent="0.2">
      <c r="B313" s="74"/>
      <c r="C313" s="53" t="str">
        <f>IF(C312&lt;EDATE(Variables!B$31,Variables!B$32-1),EDATE(C312,1),"")</f>
        <v/>
      </c>
      <c r="D313" s="74">
        <f t="shared" si="59"/>
        <v>1</v>
      </c>
      <c r="E313" s="74" t="str">
        <f t="shared" si="60"/>
        <v/>
      </c>
      <c r="F313" s="13"/>
      <c r="G313" s="13"/>
      <c r="H313" s="13"/>
      <c r="I313" s="14"/>
      <c r="J313" s="14"/>
      <c r="K313" s="14"/>
      <c r="L313" s="14">
        <f t="shared" si="61"/>
        <v>0</v>
      </c>
      <c r="M313" s="75"/>
      <c r="N313" s="4"/>
      <c r="O313" s="60"/>
      <c r="P313" s="60"/>
      <c r="Q313" s="60"/>
      <c r="R313" s="61"/>
      <c r="S313" s="75"/>
      <c r="T313" s="4"/>
      <c r="U313" s="15"/>
      <c r="V313" s="60"/>
      <c r="W313" s="60"/>
      <c r="X313" s="60"/>
      <c r="Y313" s="61"/>
      <c r="Z313" s="75"/>
      <c r="AA313" s="4"/>
      <c r="AB313" s="60"/>
      <c r="AC313" s="60"/>
      <c r="AD313" s="60"/>
      <c r="AE313" s="60"/>
      <c r="AF313" s="61"/>
      <c r="AG313" s="75"/>
      <c r="AH313" s="4"/>
      <c r="AI313" s="60"/>
      <c r="AJ313" s="60"/>
      <c r="AK313" s="60"/>
      <c r="AL313" s="60"/>
      <c r="AM313" s="60"/>
      <c r="AN313" s="60"/>
      <c r="AO313" s="65"/>
      <c r="AP313" s="75"/>
    </row>
    <row r="314" spans="2:42" ht="15" customHeight="1" x14ac:dyDescent="0.2">
      <c r="B314" s="74"/>
      <c r="C314" s="53" t="str">
        <f>IF(C313&lt;EDATE(Variables!B$31,Variables!B$32-1),EDATE(C313,1),"")</f>
        <v/>
      </c>
      <c r="D314" s="74">
        <f t="shared" si="59"/>
        <v>1</v>
      </c>
      <c r="E314" s="74" t="str">
        <f t="shared" si="60"/>
        <v/>
      </c>
      <c r="F314" s="13"/>
      <c r="G314" s="13"/>
      <c r="H314" s="13"/>
      <c r="I314" s="14"/>
      <c r="J314" s="14"/>
      <c r="K314" s="14"/>
      <c r="L314" s="14">
        <f t="shared" si="61"/>
        <v>0</v>
      </c>
      <c r="M314" s="75"/>
      <c r="N314" s="4"/>
      <c r="O314" s="60"/>
      <c r="P314" s="60"/>
      <c r="Q314" s="60"/>
      <c r="R314" s="61"/>
      <c r="S314" s="75"/>
      <c r="T314" s="4"/>
      <c r="U314" s="15"/>
      <c r="V314" s="60"/>
      <c r="W314" s="60"/>
      <c r="X314" s="60"/>
      <c r="Y314" s="61"/>
      <c r="Z314" s="75"/>
      <c r="AA314" s="4"/>
      <c r="AB314" s="60"/>
      <c r="AC314" s="60"/>
      <c r="AD314" s="60"/>
      <c r="AE314" s="60"/>
      <c r="AF314" s="61"/>
      <c r="AG314" s="75"/>
      <c r="AH314" s="4"/>
      <c r="AI314" s="60"/>
      <c r="AJ314" s="60"/>
      <c r="AK314" s="60"/>
      <c r="AL314" s="60"/>
      <c r="AM314" s="60"/>
      <c r="AN314" s="60"/>
      <c r="AO314" s="65"/>
      <c r="AP314" s="75"/>
    </row>
    <row r="315" spans="2:42" ht="15" customHeight="1" x14ac:dyDescent="0.2">
      <c r="B315" s="74"/>
      <c r="C315" s="53" t="str">
        <f>IF(C314&lt;EDATE(Variables!B$31,Variables!B$32-1),EDATE(C314,1),"")</f>
        <v/>
      </c>
      <c r="D315" s="74">
        <f t="shared" si="59"/>
        <v>1</v>
      </c>
      <c r="E315" s="74" t="str">
        <f t="shared" si="60"/>
        <v/>
      </c>
      <c r="F315" s="13"/>
      <c r="G315" s="13"/>
      <c r="H315" s="13"/>
      <c r="I315" s="14"/>
      <c r="J315" s="14"/>
      <c r="K315" s="14"/>
      <c r="L315" s="14">
        <f t="shared" si="61"/>
        <v>0</v>
      </c>
      <c r="M315" s="75"/>
      <c r="N315" s="4"/>
      <c r="O315" s="60"/>
      <c r="P315" s="60"/>
      <c r="Q315" s="60"/>
      <c r="R315" s="61"/>
      <c r="S315" s="75"/>
      <c r="T315" s="4"/>
      <c r="U315" s="15"/>
      <c r="V315" s="60"/>
      <c r="W315" s="60"/>
      <c r="X315" s="60"/>
      <c r="Y315" s="61"/>
      <c r="Z315" s="75"/>
      <c r="AA315" s="4"/>
      <c r="AB315" s="60"/>
      <c r="AC315" s="60"/>
      <c r="AD315" s="60"/>
      <c r="AE315" s="60"/>
      <c r="AF315" s="61"/>
      <c r="AG315" s="75"/>
      <c r="AH315" s="4"/>
      <c r="AI315" s="60"/>
      <c r="AJ315" s="60"/>
      <c r="AK315" s="60"/>
      <c r="AL315" s="60"/>
      <c r="AM315" s="60"/>
      <c r="AN315" s="60"/>
      <c r="AO315" s="65"/>
      <c r="AP315" s="75"/>
    </row>
    <row r="316" spans="2:42" ht="15" customHeight="1" x14ac:dyDescent="0.2">
      <c r="B316" s="74"/>
      <c r="C316" s="53" t="str">
        <f>IF(C315&lt;EDATE(Variables!B$31,Variables!B$32-1),EDATE(C315,1),"")</f>
        <v/>
      </c>
      <c r="D316" s="74">
        <f t="shared" si="59"/>
        <v>1</v>
      </c>
      <c r="E316" s="74" t="str">
        <f t="shared" si="60"/>
        <v/>
      </c>
      <c r="F316" s="13"/>
      <c r="G316" s="13"/>
      <c r="H316" s="13"/>
      <c r="I316" s="14"/>
      <c r="J316" s="14"/>
      <c r="K316" s="14"/>
      <c r="L316" s="14">
        <f t="shared" si="61"/>
        <v>0</v>
      </c>
      <c r="M316" s="75"/>
      <c r="N316" s="4"/>
      <c r="O316" s="60"/>
      <c r="P316" s="60"/>
      <c r="Q316" s="60"/>
      <c r="R316" s="61"/>
      <c r="S316" s="75"/>
      <c r="T316" s="4"/>
      <c r="U316" s="15"/>
      <c r="V316" s="60"/>
      <c r="W316" s="60"/>
      <c r="X316" s="60"/>
      <c r="Y316" s="61"/>
      <c r="Z316" s="75"/>
      <c r="AA316" s="4"/>
      <c r="AB316" s="60"/>
      <c r="AC316" s="60"/>
      <c r="AD316" s="60"/>
      <c r="AE316" s="60"/>
      <c r="AF316" s="61"/>
      <c r="AG316" s="75"/>
      <c r="AH316" s="4"/>
      <c r="AI316" s="60"/>
      <c r="AJ316" s="60"/>
      <c r="AK316" s="60"/>
      <c r="AL316" s="60"/>
      <c r="AM316" s="60"/>
      <c r="AN316" s="60"/>
      <c r="AO316" s="65"/>
      <c r="AP316" s="75"/>
    </row>
    <row r="317" spans="2:42" ht="15" customHeight="1" x14ac:dyDescent="0.2">
      <c r="B317" s="74"/>
      <c r="C317" s="53" t="str">
        <f>IF(C316&lt;EDATE(Variables!B$31,Variables!B$32-1),EDATE(C316,1),"")</f>
        <v/>
      </c>
      <c r="D317" s="74">
        <f t="shared" si="59"/>
        <v>1</v>
      </c>
      <c r="E317" s="74" t="str">
        <f t="shared" si="60"/>
        <v/>
      </c>
      <c r="F317" s="13"/>
      <c r="G317" s="13"/>
      <c r="H317" s="13"/>
      <c r="I317" s="14"/>
      <c r="J317" s="14"/>
      <c r="K317" s="14"/>
      <c r="L317" s="14">
        <f t="shared" si="61"/>
        <v>0</v>
      </c>
      <c r="M317" s="75"/>
      <c r="N317" s="4"/>
      <c r="O317" s="60"/>
      <c r="P317" s="60"/>
      <c r="Q317" s="60"/>
      <c r="R317" s="61"/>
      <c r="S317" s="75"/>
      <c r="T317" s="4"/>
      <c r="U317" s="15"/>
      <c r="V317" s="60"/>
      <c r="W317" s="60"/>
      <c r="X317" s="60"/>
      <c r="Y317" s="61"/>
      <c r="Z317" s="75"/>
      <c r="AA317" s="4"/>
      <c r="AB317" s="60"/>
      <c r="AC317" s="60"/>
      <c r="AD317" s="60"/>
      <c r="AE317" s="60"/>
      <c r="AF317" s="61"/>
      <c r="AG317" s="75"/>
      <c r="AH317" s="4"/>
      <c r="AI317" s="60"/>
      <c r="AJ317" s="60"/>
      <c r="AK317" s="60"/>
      <c r="AL317" s="60"/>
      <c r="AM317" s="60"/>
      <c r="AN317" s="60"/>
      <c r="AO317" s="65"/>
      <c r="AP317" s="75"/>
    </row>
    <row r="318" spans="2:42" ht="15" customHeight="1" x14ac:dyDescent="0.2">
      <c r="B318" s="74"/>
      <c r="C318" s="53" t="str">
        <f>IF(C317&lt;EDATE(Variables!B$31,Variables!B$32-1),EDATE(C317,1),"")</f>
        <v/>
      </c>
      <c r="D318" s="74">
        <f t="shared" si="59"/>
        <v>1</v>
      </c>
      <c r="E318" s="74" t="str">
        <f t="shared" si="60"/>
        <v/>
      </c>
      <c r="F318" s="13"/>
      <c r="G318" s="13"/>
      <c r="H318" s="13"/>
      <c r="I318" s="14"/>
      <c r="J318" s="14"/>
      <c r="K318" s="14"/>
      <c r="L318" s="14">
        <f t="shared" si="61"/>
        <v>0</v>
      </c>
      <c r="M318" s="75"/>
      <c r="N318" s="4"/>
      <c r="O318" s="60"/>
      <c r="P318" s="60"/>
      <c r="Q318" s="60"/>
      <c r="R318" s="61"/>
      <c r="S318" s="75"/>
      <c r="T318" s="4"/>
      <c r="U318" s="15"/>
      <c r="V318" s="60"/>
      <c r="W318" s="60"/>
      <c r="X318" s="60"/>
      <c r="Y318" s="61"/>
      <c r="Z318" s="75"/>
      <c r="AA318" s="4"/>
      <c r="AB318" s="60"/>
      <c r="AC318" s="60"/>
      <c r="AD318" s="60"/>
      <c r="AE318" s="60"/>
      <c r="AF318" s="61"/>
      <c r="AG318" s="75"/>
      <c r="AH318" s="4"/>
      <c r="AI318" s="60"/>
      <c r="AJ318" s="60"/>
      <c r="AK318" s="60"/>
      <c r="AL318" s="60"/>
      <c r="AM318" s="60"/>
      <c r="AN318" s="60"/>
      <c r="AO318" s="65"/>
      <c r="AP318" s="75"/>
    </row>
    <row r="319" spans="2:42" ht="15" customHeight="1" x14ac:dyDescent="0.2">
      <c r="B319" s="74"/>
      <c r="C319" s="53" t="str">
        <f>IF(C318&lt;EDATE(Variables!B$31,Variables!B$32-1),EDATE(C318,1),"")</f>
        <v/>
      </c>
      <c r="D319" s="74">
        <f t="shared" si="59"/>
        <v>1</v>
      </c>
      <c r="E319" s="74" t="str">
        <f t="shared" si="60"/>
        <v/>
      </c>
      <c r="F319" s="13"/>
      <c r="G319" s="13"/>
      <c r="H319" s="13"/>
      <c r="I319" s="14"/>
      <c r="J319" s="14"/>
      <c r="K319" s="14"/>
      <c r="L319" s="14">
        <f t="shared" si="61"/>
        <v>0</v>
      </c>
      <c r="M319" s="75"/>
      <c r="N319" s="4"/>
      <c r="O319" s="60"/>
      <c r="P319" s="60"/>
      <c r="Q319" s="60"/>
      <c r="R319" s="61"/>
      <c r="S319" s="75"/>
      <c r="T319" s="4"/>
      <c r="U319" s="15"/>
      <c r="V319" s="60"/>
      <c r="W319" s="60"/>
      <c r="X319" s="60"/>
      <c r="Y319" s="61"/>
      <c r="Z319" s="75"/>
      <c r="AA319" s="4"/>
      <c r="AB319" s="60"/>
      <c r="AC319" s="60"/>
      <c r="AD319" s="60"/>
      <c r="AE319" s="60"/>
      <c r="AF319" s="61"/>
      <c r="AG319" s="75"/>
      <c r="AH319" s="4"/>
      <c r="AI319" s="60"/>
      <c r="AJ319" s="60"/>
      <c r="AK319" s="60"/>
      <c r="AL319" s="60"/>
      <c r="AM319" s="60"/>
      <c r="AN319" s="60"/>
      <c r="AO319" s="65"/>
      <c r="AP319" s="75"/>
    </row>
    <row r="320" spans="2:42" ht="15" customHeight="1" x14ac:dyDescent="0.2">
      <c r="B320" s="74"/>
      <c r="C320" s="53" t="str">
        <f>IF(C319&lt;EDATE(Variables!B$31,Variables!B$32-1),EDATE(C319,1),"")</f>
        <v/>
      </c>
      <c r="D320" s="74">
        <f t="shared" si="59"/>
        <v>1</v>
      </c>
      <c r="E320" s="74" t="str">
        <f t="shared" si="60"/>
        <v/>
      </c>
      <c r="F320" s="13"/>
      <c r="G320" s="13"/>
      <c r="H320" s="13"/>
      <c r="I320" s="14"/>
      <c r="J320" s="14"/>
      <c r="K320" s="14"/>
      <c r="L320" s="14">
        <f t="shared" si="61"/>
        <v>0</v>
      </c>
      <c r="M320" s="75"/>
      <c r="N320" s="4"/>
      <c r="O320" s="60"/>
      <c r="P320" s="60"/>
      <c r="Q320" s="60"/>
      <c r="R320" s="61"/>
      <c r="S320" s="75"/>
      <c r="T320" s="4"/>
      <c r="U320" s="15"/>
      <c r="V320" s="60"/>
      <c r="W320" s="60"/>
      <c r="X320" s="60"/>
      <c r="Y320" s="61"/>
      <c r="Z320" s="75"/>
      <c r="AA320" s="4"/>
      <c r="AB320" s="60"/>
      <c r="AC320" s="60"/>
      <c r="AD320" s="60"/>
      <c r="AE320" s="60"/>
      <c r="AF320" s="61"/>
      <c r="AG320" s="75"/>
      <c r="AH320" s="4"/>
      <c r="AI320" s="60"/>
      <c r="AJ320" s="60"/>
      <c r="AK320" s="60"/>
      <c r="AL320" s="60"/>
      <c r="AM320" s="60"/>
      <c r="AN320" s="60"/>
      <c r="AO320" s="65"/>
      <c r="AP320" s="75"/>
    </row>
    <row r="321" spans="2:42" ht="15" customHeight="1" x14ac:dyDescent="0.2">
      <c r="B321" s="74"/>
      <c r="C321" s="53" t="str">
        <f>IF(C320&lt;EDATE(Variables!B$31,Variables!B$32-1),EDATE(C320,1),"")</f>
        <v/>
      </c>
      <c r="D321" s="74">
        <f t="shared" si="59"/>
        <v>1</v>
      </c>
      <c r="E321" s="74" t="str">
        <f t="shared" si="60"/>
        <v/>
      </c>
      <c r="F321" s="13"/>
      <c r="G321" s="13"/>
      <c r="H321" s="13"/>
      <c r="I321" s="14"/>
      <c r="J321" s="14"/>
      <c r="K321" s="14"/>
      <c r="L321" s="14">
        <f t="shared" si="61"/>
        <v>0</v>
      </c>
      <c r="M321" s="75"/>
      <c r="N321" s="4"/>
      <c r="O321" s="60"/>
      <c r="P321" s="60"/>
      <c r="Q321" s="60"/>
      <c r="R321" s="61"/>
      <c r="S321" s="75"/>
      <c r="T321" s="4"/>
      <c r="U321" s="15"/>
      <c r="V321" s="60"/>
      <c r="W321" s="60"/>
      <c r="X321" s="60"/>
      <c r="Y321" s="61"/>
      <c r="Z321" s="75"/>
      <c r="AA321" s="4"/>
      <c r="AB321" s="60"/>
      <c r="AC321" s="60"/>
      <c r="AD321" s="60"/>
      <c r="AE321" s="60"/>
      <c r="AF321" s="61"/>
      <c r="AG321" s="75"/>
      <c r="AH321" s="4"/>
      <c r="AI321" s="60"/>
      <c r="AJ321" s="60"/>
      <c r="AK321" s="60"/>
      <c r="AL321" s="60"/>
      <c r="AM321" s="60"/>
      <c r="AN321" s="60"/>
      <c r="AO321" s="65"/>
      <c r="AP321" s="75"/>
    </row>
    <row r="322" spans="2:42" ht="15" customHeight="1" x14ac:dyDescent="0.2">
      <c r="B322" s="74"/>
      <c r="C322" s="53" t="str">
        <f>IF(C321&lt;EDATE(Variables!B$31,Variables!B$32-1),EDATE(C321,1),"")</f>
        <v/>
      </c>
      <c r="D322" s="74">
        <f t="shared" si="59"/>
        <v>1</v>
      </c>
      <c r="E322" s="74" t="str">
        <f t="shared" si="60"/>
        <v/>
      </c>
      <c r="F322" s="13"/>
      <c r="G322" s="13"/>
      <c r="H322" s="13"/>
      <c r="I322" s="14"/>
      <c r="J322" s="14"/>
      <c r="K322" s="14"/>
      <c r="L322" s="14">
        <f t="shared" si="61"/>
        <v>0</v>
      </c>
      <c r="M322" s="75"/>
      <c r="N322" s="4"/>
      <c r="O322" s="60"/>
      <c r="P322" s="60"/>
      <c r="Q322" s="60"/>
      <c r="R322" s="61"/>
      <c r="S322" s="75"/>
      <c r="T322" s="4"/>
      <c r="U322" s="15"/>
      <c r="V322" s="60"/>
      <c r="W322" s="60"/>
      <c r="X322" s="60"/>
      <c r="Y322" s="61"/>
      <c r="Z322" s="75"/>
      <c r="AA322" s="4"/>
      <c r="AB322" s="60"/>
      <c r="AC322" s="60"/>
      <c r="AD322" s="60"/>
      <c r="AE322" s="60"/>
      <c r="AF322" s="61"/>
      <c r="AG322" s="75"/>
      <c r="AH322" s="4"/>
      <c r="AI322" s="60"/>
      <c r="AJ322" s="60"/>
      <c r="AK322" s="60"/>
      <c r="AL322" s="60"/>
      <c r="AM322" s="60"/>
      <c r="AN322" s="60"/>
      <c r="AO322" s="65"/>
      <c r="AP322" s="75"/>
    </row>
    <row r="323" spans="2:42" ht="15" customHeight="1" x14ac:dyDescent="0.2">
      <c r="B323" s="74"/>
      <c r="C323" s="53" t="str">
        <f>IF(C322&lt;EDATE(Variables!B$31,Variables!B$32-1),EDATE(C322,1),"")</f>
        <v/>
      </c>
      <c r="D323" s="74">
        <f t="shared" si="59"/>
        <v>1</v>
      </c>
      <c r="E323" s="74" t="str">
        <f t="shared" si="60"/>
        <v/>
      </c>
      <c r="F323" s="13"/>
      <c r="G323" s="13"/>
      <c r="H323" s="13"/>
      <c r="I323" s="14"/>
      <c r="J323" s="14"/>
      <c r="K323" s="14"/>
      <c r="L323" s="14">
        <f t="shared" si="61"/>
        <v>0</v>
      </c>
      <c r="M323" s="75"/>
      <c r="N323" s="4"/>
      <c r="O323" s="60"/>
      <c r="P323" s="60"/>
      <c r="Q323" s="60"/>
      <c r="R323" s="61"/>
      <c r="S323" s="75"/>
      <c r="T323" s="4"/>
      <c r="U323" s="15"/>
      <c r="V323" s="60"/>
      <c r="W323" s="60"/>
      <c r="X323" s="60"/>
      <c r="Y323" s="61"/>
      <c r="Z323" s="75"/>
      <c r="AA323" s="4"/>
      <c r="AB323" s="60"/>
      <c r="AC323" s="60"/>
      <c r="AD323" s="60"/>
      <c r="AE323" s="60"/>
      <c r="AF323" s="61"/>
      <c r="AG323" s="75"/>
      <c r="AH323" s="4"/>
      <c r="AI323" s="60"/>
      <c r="AJ323" s="60"/>
      <c r="AK323" s="60"/>
      <c r="AL323" s="60"/>
      <c r="AM323" s="60"/>
      <c r="AN323" s="60"/>
      <c r="AO323" s="65"/>
      <c r="AP323" s="75"/>
    </row>
    <row r="324" spans="2:42" ht="15" customHeight="1" x14ac:dyDescent="0.2">
      <c r="B324" s="74"/>
      <c r="C324" s="53" t="str">
        <f>IF(C323&lt;EDATE(Variables!B$31,Variables!B$32-1),EDATE(C323,1),"")</f>
        <v/>
      </c>
      <c r="D324" s="74">
        <f t="shared" si="59"/>
        <v>1</v>
      </c>
      <c r="E324" s="74" t="str">
        <f t="shared" si="60"/>
        <v/>
      </c>
      <c r="F324" s="13"/>
      <c r="G324" s="13"/>
      <c r="H324" s="13"/>
      <c r="I324" s="14"/>
      <c r="J324" s="14"/>
      <c r="K324" s="14"/>
      <c r="L324" s="14">
        <f t="shared" si="61"/>
        <v>0</v>
      </c>
      <c r="M324" s="75"/>
      <c r="N324" s="4"/>
      <c r="O324" s="60"/>
      <c r="P324" s="60"/>
      <c r="Q324" s="60"/>
      <c r="R324" s="61"/>
      <c r="S324" s="75"/>
      <c r="T324" s="4"/>
      <c r="U324" s="15"/>
      <c r="V324" s="60"/>
      <c r="W324" s="60"/>
      <c r="X324" s="60"/>
      <c r="Y324" s="61"/>
      <c r="Z324" s="75"/>
      <c r="AA324" s="4"/>
      <c r="AB324" s="60"/>
      <c r="AC324" s="60"/>
      <c r="AD324" s="60"/>
      <c r="AE324" s="60"/>
      <c r="AF324" s="61"/>
      <c r="AG324" s="75"/>
      <c r="AH324" s="4"/>
      <c r="AI324" s="60"/>
      <c r="AJ324" s="60"/>
      <c r="AK324" s="60"/>
      <c r="AL324" s="60"/>
      <c r="AM324" s="60"/>
      <c r="AN324" s="60"/>
      <c r="AO324" s="65"/>
      <c r="AP324" s="75"/>
    </row>
    <row r="325" spans="2:42" ht="15" customHeight="1" x14ac:dyDescent="0.2">
      <c r="B325" s="74"/>
      <c r="C325" s="53" t="str">
        <f>IF(C324&lt;EDATE(Variables!B$31,Variables!B$32-1),EDATE(C324,1),"")</f>
        <v/>
      </c>
      <c r="D325" s="74">
        <f t="shared" si="59"/>
        <v>1</v>
      </c>
      <c r="E325" s="74" t="str">
        <f t="shared" si="60"/>
        <v/>
      </c>
      <c r="F325" s="13"/>
      <c r="G325" s="13"/>
      <c r="H325" s="13"/>
      <c r="I325" s="14"/>
      <c r="J325" s="14"/>
      <c r="K325" s="14"/>
      <c r="L325" s="14">
        <f t="shared" si="61"/>
        <v>0</v>
      </c>
      <c r="M325" s="75"/>
      <c r="N325" s="4"/>
      <c r="O325" s="60"/>
      <c r="P325" s="60"/>
      <c r="Q325" s="60"/>
      <c r="R325" s="61"/>
      <c r="S325" s="75"/>
      <c r="T325" s="4"/>
      <c r="U325" s="15"/>
      <c r="V325" s="60"/>
      <c r="W325" s="60"/>
      <c r="X325" s="60"/>
      <c r="Y325" s="61"/>
      <c r="Z325" s="75"/>
      <c r="AA325" s="4"/>
      <c r="AB325" s="60"/>
      <c r="AC325" s="60"/>
      <c r="AD325" s="60"/>
      <c r="AE325" s="60"/>
      <c r="AF325" s="61"/>
      <c r="AG325" s="75"/>
      <c r="AH325" s="4"/>
      <c r="AI325" s="60"/>
      <c r="AJ325" s="60"/>
      <c r="AK325" s="60"/>
      <c r="AL325" s="60"/>
      <c r="AM325" s="60"/>
      <c r="AN325" s="60"/>
      <c r="AO325" s="65"/>
      <c r="AP325" s="75"/>
    </row>
    <row r="326" spans="2:42" ht="15" customHeight="1" x14ac:dyDescent="0.2">
      <c r="B326" s="74"/>
      <c r="C326" s="53" t="str">
        <f>IF(C325&lt;EDATE(Variables!B$31,Variables!B$32-1),EDATE(C325,1),"")</f>
        <v/>
      </c>
      <c r="D326" s="74">
        <f t="shared" si="59"/>
        <v>1</v>
      </c>
      <c r="E326" s="74" t="str">
        <f t="shared" si="60"/>
        <v/>
      </c>
      <c r="F326" s="13"/>
      <c r="G326" s="13"/>
      <c r="H326" s="13"/>
      <c r="I326" s="14"/>
      <c r="J326" s="14"/>
      <c r="K326" s="14"/>
      <c r="L326" s="14">
        <f t="shared" si="61"/>
        <v>0</v>
      </c>
      <c r="M326" s="75"/>
      <c r="N326" s="4"/>
      <c r="O326" s="60"/>
      <c r="P326" s="60"/>
      <c r="Q326" s="60"/>
      <c r="R326" s="61"/>
      <c r="S326" s="75"/>
      <c r="T326" s="4"/>
      <c r="U326" s="15"/>
      <c r="V326" s="60"/>
      <c r="W326" s="60"/>
      <c r="X326" s="60"/>
      <c r="Y326" s="61"/>
      <c r="Z326" s="75"/>
      <c r="AA326" s="4"/>
      <c r="AB326" s="60"/>
      <c r="AC326" s="60"/>
      <c r="AD326" s="60"/>
      <c r="AE326" s="60"/>
      <c r="AF326" s="61"/>
      <c r="AG326" s="75"/>
      <c r="AH326" s="4"/>
      <c r="AI326" s="60"/>
      <c r="AJ326" s="60"/>
      <c r="AK326" s="60"/>
      <c r="AL326" s="60"/>
      <c r="AM326" s="60"/>
      <c r="AN326" s="60"/>
      <c r="AO326" s="65"/>
      <c r="AP326" s="75"/>
    </row>
    <row r="327" spans="2:42" ht="15" customHeight="1" x14ac:dyDescent="0.2">
      <c r="B327" s="74"/>
      <c r="C327" s="53" t="str">
        <f>IF(C326&lt;EDATE(Variables!B$31,Variables!B$32-1),EDATE(C326,1),"")</f>
        <v/>
      </c>
      <c r="D327" s="74">
        <f t="shared" si="59"/>
        <v>1</v>
      </c>
      <c r="E327" s="74" t="str">
        <f t="shared" si="60"/>
        <v/>
      </c>
      <c r="F327" s="13"/>
      <c r="G327" s="13"/>
      <c r="H327" s="13"/>
      <c r="I327" s="14"/>
      <c r="J327" s="14"/>
      <c r="K327" s="14"/>
      <c r="L327" s="14">
        <f t="shared" si="61"/>
        <v>0</v>
      </c>
      <c r="M327" s="75"/>
      <c r="N327" s="4"/>
      <c r="O327" s="60"/>
      <c r="P327" s="60"/>
      <c r="Q327" s="60"/>
      <c r="R327" s="61"/>
      <c r="S327" s="75"/>
      <c r="T327" s="4"/>
      <c r="U327" s="15"/>
      <c r="V327" s="60"/>
      <c r="W327" s="60"/>
      <c r="X327" s="60"/>
      <c r="Y327" s="61"/>
      <c r="Z327" s="75"/>
      <c r="AA327" s="4"/>
      <c r="AB327" s="60"/>
      <c r="AC327" s="60"/>
      <c r="AD327" s="60"/>
      <c r="AE327" s="60"/>
      <c r="AF327" s="61"/>
      <c r="AG327" s="75"/>
      <c r="AH327" s="4"/>
      <c r="AI327" s="60"/>
      <c r="AJ327" s="60"/>
      <c r="AK327" s="60"/>
      <c r="AL327" s="60"/>
      <c r="AM327" s="60"/>
      <c r="AN327" s="60"/>
      <c r="AO327" s="65"/>
      <c r="AP327" s="75"/>
    </row>
    <row r="328" spans="2:42" ht="15" customHeight="1" x14ac:dyDescent="0.2">
      <c r="B328" s="74"/>
      <c r="C328" s="53" t="str">
        <f>IF(C327&lt;EDATE(Variables!B$31,Variables!B$32-1),EDATE(C327,1),"")</f>
        <v/>
      </c>
      <c r="D328" s="74">
        <f t="shared" si="59"/>
        <v>1</v>
      </c>
      <c r="E328" s="74" t="str">
        <f t="shared" si="60"/>
        <v/>
      </c>
      <c r="F328" s="13"/>
      <c r="G328" s="13"/>
      <c r="H328" s="13"/>
      <c r="I328" s="14"/>
      <c r="J328" s="14"/>
      <c r="K328" s="14"/>
      <c r="L328" s="14">
        <f t="shared" si="61"/>
        <v>0</v>
      </c>
      <c r="M328" s="75"/>
      <c r="N328" s="4"/>
      <c r="O328" s="60"/>
      <c r="P328" s="60"/>
      <c r="Q328" s="60"/>
      <c r="R328" s="61"/>
      <c r="S328" s="75"/>
      <c r="T328" s="4"/>
      <c r="U328" s="15"/>
      <c r="V328" s="60"/>
      <c r="W328" s="60"/>
      <c r="X328" s="60"/>
      <c r="Y328" s="61"/>
      <c r="Z328" s="75"/>
      <c r="AA328" s="4"/>
      <c r="AB328" s="60"/>
      <c r="AC328" s="60"/>
      <c r="AD328" s="60"/>
      <c r="AE328" s="60"/>
      <c r="AF328" s="61"/>
      <c r="AG328" s="75"/>
      <c r="AH328" s="4"/>
      <c r="AI328" s="60"/>
      <c r="AJ328" s="60"/>
      <c r="AK328" s="60"/>
      <c r="AL328" s="60"/>
      <c r="AM328" s="60"/>
      <c r="AN328" s="60"/>
      <c r="AO328" s="65"/>
      <c r="AP328" s="75"/>
    </row>
    <row r="329" spans="2:42" ht="15" customHeight="1" x14ac:dyDescent="0.2">
      <c r="B329" s="74"/>
      <c r="C329" s="53" t="str">
        <f>IF(C328&lt;EDATE(Variables!B$31,Variables!B$32-1),EDATE(C328,1),"")</f>
        <v/>
      </c>
      <c r="D329" s="74">
        <f t="shared" si="59"/>
        <v>1</v>
      </c>
      <c r="E329" s="74" t="str">
        <f t="shared" si="60"/>
        <v/>
      </c>
      <c r="F329" s="13"/>
      <c r="G329" s="13"/>
      <c r="H329" s="13"/>
      <c r="I329" s="14"/>
      <c r="J329" s="14"/>
      <c r="K329" s="14"/>
      <c r="L329" s="14">
        <f t="shared" si="61"/>
        <v>0</v>
      </c>
      <c r="M329" s="75"/>
      <c r="N329" s="4"/>
      <c r="O329" s="60"/>
      <c r="P329" s="60"/>
      <c r="Q329" s="60"/>
      <c r="R329" s="61"/>
      <c r="S329" s="75"/>
      <c r="T329" s="4"/>
      <c r="U329" s="15"/>
      <c r="V329" s="60"/>
      <c r="W329" s="60"/>
      <c r="X329" s="60"/>
      <c r="Y329" s="61"/>
      <c r="Z329" s="75"/>
      <c r="AA329" s="4"/>
      <c r="AB329" s="60"/>
      <c r="AC329" s="60"/>
      <c r="AD329" s="60"/>
      <c r="AE329" s="60"/>
      <c r="AF329" s="61"/>
      <c r="AG329" s="75"/>
      <c r="AH329" s="4"/>
      <c r="AI329" s="60"/>
      <c r="AJ329" s="60"/>
      <c r="AK329" s="60"/>
      <c r="AL329" s="60"/>
      <c r="AM329" s="60"/>
      <c r="AN329" s="60"/>
      <c r="AO329" s="65"/>
      <c r="AP329" s="75"/>
    </row>
    <row r="330" spans="2:42" ht="15" customHeight="1" x14ac:dyDescent="0.2">
      <c r="B330" s="74"/>
      <c r="C330" s="53" t="str">
        <f>IF(C329&lt;EDATE(Variables!B$31,Variables!B$32-1),EDATE(C329,1),"")</f>
        <v/>
      </c>
      <c r="D330" s="74">
        <f t="shared" si="59"/>
        <v>1</v>
      </c>
      <c r="E330" s="74" t="str">
        <f t="shared" si="60"/>
        <v/>
      </c>
      <c r="F330" s="13"/>
      <c r="G330" s="13"/>
      <c r="H330" s="13"/>
      <c r="I330" s="14"/>
      <c r="J330" s="14"/>
      <c r="K330" s="14"/>
      <c r="L330" s="14">
        <f t="shared" si="61"/>
        <v>0</v>
      </c>
      <c r="M330" s="75"/>
      <c r="N330" s="4"/>
      <c r="O330" s="60"/>
      <c r="P330" s="60"/>
      <c r="Q330" s="60"/>
      <c r="R330" s="61"/>
      <c r="S330" s="75"/>
      <c r="T330" s="4"/>
      <c r="U330" s="15"/>
      <c r="V330" s="60"/>
      <c r="W330" s="60"/>
      <c r="X330" s="60"/>
      <c r="Y330" s="61"/>
      <c r="Z330" s="75"/>
      <c r="AA330" s="4"/>
      <c r="AB330" s="60"/>
      <c r="AC330" s="60"/>
      <c r="AD330" s="60"/>
      <c r="AE330" s="60"/>
      <c r="AF330" s="61"/>
      <c r="AG330" s="75"/>
      <c r="AH330" s="4"/>
      <c r="AI330" s="60"/>
      <c r="AJ330" s="60"/>
      <c r="AK330" s="60"/>
      <c r="AL330" s="60"/>
      <c r="AM330" s="60"/>
      <c r="AN330" s="60"/>
      <c r="AO330" s="65"/>
      <c r="AP330" s="75"/>
    </row>
    <row r="331" spans="2:42" ht="15" customHeight="1" x14ac:dyDescent="0.2">
      <c r="B331" s="74"/>
      <c r="C331" s="53" t="str">
        <f>IF(C330&lt;EDATE(Variables!B$31,Variables!B$32-1),EDATE(C330,1),"")</f>
        <v/>
      </c>
      <c r="D331" s="74">
        <f t="shared" si="59"/>
        <v>1</v>
      </c>
      <c r="E331" s="74" t="str">
        <f t="shared" si="60"/>
        <v/>
      </c>
      <c r="F331" s="13"/>
      <c r="G331" s="13"/>
      <c r="H331" s="13"/>
      <c r="I331" s="14"/>
      <c r="J331" s="14"/>
      <c r="K331" s="14"/>
      <c r="L331" s="14">
        <f t="shared" si="61"/>
        <v>0</v>
      </c>
      <c r="M331" s="75"/>
      <c r="N331" s="4"/>
      <c r="O331" s="60"/>
      <c r="P331" s="60"/>
      <c r="Q331" s="60"/>
      <c r="R331" s="61"/>
      <c r="S331" s="75"/>
      <c r="T331" s="4"/>
      <c r="U331" s="15"/>
      <c r="V331" s="60"/>
      <c r="W331" s="60"/>
      <c r="X331" s="60"/>
      <c r="Y331" s="61"/>
      <c r="Z331" s="75"/>
      <c r="AA331" s="4"/>
      <c r="AB331" s="60"/>
      <c r="AC331" s="60"/>
      <c r="AD331" s="60"/>
      <c r="AE331" s="60"/>
      <c r="AF331" s="61"/>
      <c r="AG331" s="75"/>
      <c r="AH331" s="4"/>
      <c r="AI331" s="60"/>
      <c r="AJ331" s="60"/>
      <c r="AK331" s="60"/>
      <c r="AL331" s="60"/>
      <c r="AM331" s="60"/>
      <c r="AN331" s="60"/>
      <c r="AO331" s="65"/>
      <c r="AP331" s="75"/>
    </row>
    <row r="332" spans="2:42" ht="15" customHeight="1" x14ac:dyDescent="0.2">
      <c r="B332" s="74"/>
      <c r="C332" s="53" t="str">
        <f>IF(C331&lt;EDATE(Variables!B$31,Variables!B$32-1),EDATE(C331,1),"")</f>
        <v/>
      </c>
      <c r="D332" s="74">
        <f t="shared" si="59"/>
        <v>1</v>
      </c>
      <c r="E332" s="74" t="str">
        <f t="shared" si="60"/>
        <v/>
      </c>
      <c r="F332" s="13"/>
      <c r="G332" s="13"/>
      <c r="H332" s="13"/>
      <c r="I332" s="14"/>
      <c r="J332" s="14"/>
      <c r="K332" s="14"/>
      <c r="L332" s="14">
        <f t="shared" si="61"/>
        <v>0</v>
      </c>
      <c r="M332" s="75"/>
      <c r="N332" s="4"/>
      <c r="O332" s="60"/>
      <c r="P332" s="60"/>
      <c r="Q332" s="60"/>
      <c r="R332" s="61"/>
      <c r="S332" s="75"/>
      <c r="T332" s="4"/>
      <c r="U332" s="15"/>
      <c r="V332" s="60"/>
      <c r="W332" s="60"/>
      <c r="X332" s="60"/>
      <c r="Y332" s="61"/>
      <c r="Z332" s="75"/>
      <c r="AA332" s="4"/>
      <c r="AB332" s="60"/>
      <c r="AC332" s="60"/>
      <c r="AD332" s="60"/>
      <c r="AE332" s="60"/>
      <c r="AF332" s="61"/>
      <c r="AG332" s="75"/>
      <c r="AH332" s="4"/>
      <c r="AI332" s="60"/>
      <c r="AJ332" s="60"/>
      <c r="AK332" s="60"/>
      <c r="AL332" s="60"/>
      <c r="AM332" s="60"/>
      <c r="AN332" s="60"/>
      <c r="AO332" s="65"/>
      <c r="AP332" s="75"/>
    </row>
    <row r="333" spans="2:42" ht="15" customHeight="1" x14ac:dyDescent="0.2">
      <c r="B333" s="74"/>
      <c r="C333" s="53" t="str">
        <f>IF(C332&lt;EDATE(Variables!B$31,Variables!B$32-1),EDATE(C332,1),"")</f>
        <v/>
      </c>
      <c r="D333" s="74">
        <f t="shared" si="59"/>
        <v>1</v>
      </c>
      <c r="E333" s="74" t="str">
        <f t="shared" si="60"/>
        <v/>
      </c>
      <c r="F333" s="13"/>
      <c r="G333" s="13"/>
      <c r="H333" s="13"/>
      <c r="I333" s="14"/>
      <c r="J333" s="14"/>
      <c r="K333" s="14"/>
      <c r="L333" s="14">
        <f t="shared" si="61"/>
        <v>0</v>
      </c>
      <c r="M333" s="75"/>
      <c r="N333" s="4"/>
      <c r="O333" s="60"/>
      <c r="P333" s="60"/>
      <c r="Q333" s="60"/>
      <c r="R333" s="61"/>
      <c r="S333" s="75"/>
      <c r="T333" s="4"/>
      <c r="U333" s="15"/>
      <c r="V333" s="60"/>
      <c r="W333" s="60"/>
      <c r="X333" s="60"/>
      <c r="Y333" s="61"/>
      <c r="Z333" s="75"/>
      <c r="AA333" s="4"/>
      <c r="AB333" s="60"/>
      <c r="AC333" s="60"/>
      <c r="AD333" s="60"/>
      <c r="AE333" s="60"/>
      <c r="AF333" s="61"/>
      <c r="AG333" s="75"/>
      <c r="AH333" s="4"/>
      <c r="AI333" s="60"/>
      <c r="AJ333" s="60"/>
      <c r="AK333" s="60"/>
      <c r="AL333" s="60"/>
      <c r="AM333" s="60"/>
      <c r="AN333" s="60"/>
      <c r="AO333" s="65"/>
      <c r="AP333" s="75"/>
    </row>
    <row r="334" spans="2:42" ht="15" customHeight="1" x14ac:dyDescent="0.2">
      <c r="B334" s="74"/>
      <c r="C334" s="53" t="str">
        <f>IF(C333&lt;EDATE(Variables!B$31,Variables!B$32-1),EDATE(C333,1),"")</f>
        <v/>
      </c>
      <c r="D334" s="74">
        <f t="shared" si="59"/>
        <v>1</v>
      </c>
      <c r="E334" s="74" t="str">
        <f t="shared" si="60"/>
        <v/>
      </c>
      <c r="F334" s="13"/>
      <c r="G334" s="13"/>
      <c r="H334" s="13"/>
      <c r="I334" s="14"/>
      <c r="J334" s="14"/>
      <c r="K334" s="14"/>
      <c r="L334" s="14">
        <f t="shared" si="61"/>
        <v>0</v>
      </c>
      <c r="M334" s="75"/>
      <c r="N334" s="4"/>
      <c r="O334" s="60"/>
      <c r="P334" s="60"/>
      <c r="Q334" s="60"/>
      <c r="R334" s="61"/>
      <c r="S334" s="75"/>
      <c r="T334" s="4"/>
      <c r="U334" s="15"/>
      <c r="V334" s="60"/>
      <c r="W334" s="60"/>
      <c r="X334" s="60"/>
      <c r="Y334" s="61"/>
      <c r="Z334" s="75"/>
      <c r="AA334" s="4"/>
      <c r="AB334" s="60"/>
      <c r="AC334" s="60"/>
      <c r="AD334" s="60"/>
      <c r="AE334" s="60"/>
      <c r="AF334" s="61"/>
      <c r="AG334" s="75"/>
      <c r="AH334" s="4"/>
      <c r="AI334" s="60"/>
      <c r="AJ334" s="60"/>
      <c r="AK334" s="60"/>
      <c r="AL334" s="60"/>
      <c r="AM334" s="60"/>
      <c r="AN334" s="60"/>
      <c r="AO334" s="65"/>
      <c r="AP334" s="75"/>
    </row>
    <row r="335" spans="2:42" ht="15" customHeight="1" x14ac:dyDescent="0.2">
      <c r="B335" s="74"/>
      <c r="C335" s="53" t="str">
        <f>IF(C334&lt;EDATE(Variables!B$31,Variables!B$32-1),EDATE(C334,1),"")</f>
        <v/>
      </c>
      <c r="D335" s="74">
        <f t="shared" ref="D335:D398" si="62">IFERROR(IF(ISNUMBER(E335),0,1),"")</f>
        <v>1</v>
      </c>
      <c r="E335" s="74" t="str">
        <f t="shared" ref="E335:E398" si="63">IFERROR(YEAR(C335),"")</f>
        <v/>
      </c>
      <c r="F335" s="13"/>
      <c r="G335" s="13"/>
      <c r="H335" s="13"/>
      <c r="I335" s="14"/>
      <c r="J335" s="14"/>
      <c r="K335" s="14"/>
      <c r="L335" s="14">
        <f t="shared" ref="L335:L398" si="64">IFERROR(SUM(I335:K335),"")</f>
        <v>0</v>
      </c>
      <c r="M335" s="75"/>
      <c r="N335" s="4"/>
      <c r="O335" s="60"/>
      <c r="P335" s="60"/>
      <c r="Q335" s="60"/>
      <c r="R335" s="61"/>
      <c r="S335" s="75"/>
      <c r="T335" s="4"/>
      <c r="U335" s="15"/>
      <c r="V335" s="60"/>
      <c r="W335" s="60"/>
      <c r="X335" s="60"/>
      <c r="Y335" s="61"/>
      <c r="Z335" s="75"/>
      <c r="AA335" s="4"/>
      <c r="AB335" s="60"/>
      <c r="AC335" s="60"/>
      <c r="AD335" s="60"/>
      <c r="AE335" s="60"/>
      <c r="AF335" s="61"/>
      <c r="AG335" s="75"/>
      <c r="AH335" s="4"/>
      <c r="AI335" s="60"/>
      <c r="AJ335" s="60"/>
      <c r="AK335" s="60"/>
      <c r="AL335" s="60"/>
      <c r="AM335" s="60"/>
      <c r="AN335" s="60"/>
      <c r="AO335" s="65"/>
      <c r="AP335" s="75"/>
    </row>
    <row r="336" spans="2:42" ht="15" customHeight="1" x14ac:dyDescent="0.2">
      <c r="B336" s="74"/>
      <c r="C336" s="53" t="str">
        <f>IF(C335&lt;EDATE(Variables!B$31,Variables!B$32-1),EDATE(C335,1),"")</f>
        <v/>
      </c>
      <c r="D336" s="74">
        <f t="shared" si="62"/>
        <v>1</v>
      </c>
      <c r="E336" s="74" t="str">
        <f t="shared" si="63"/>
        <v/>
      </c>
      <c r="F336" s="13"/>
      <c r="G336" s="13"/>
      <c r="H336" s="13"/>
      <c r="I336" s="14"/>
      <c r="J336" s="14"/>
      <c r="K336" s="14"/>
      <c r="L336" s="14">
        <f t="shared" si="64"/>
        <v>0</v>
      </c>
      <c r="M336" s="75"/>
      <c r="N336" s="4"/>
      <c r="O336" s="60"/>
      <c r="P336" s="60"/>
      <c r="Q336" s="60"/>
      <c r="R336" s="61"/>
      <c r="S336" s="75"/>
      <c r="T336" s="4"/>
      <c r="U336" s="15"/>
      <c r="V336" s="60"/>
      <c r="W336" s="60"/>
      <c r="X336" s="60"/>
      <c r="Y336" s="61"/>
      <c r="Z336" s="75"/>
      <c r="AA336" s="4"/>
      <c r="AB336" s="60"/>
      <c r="AC336" s="60"/>
      <c r="AD336" s="60"/>
      <c r="AE336" s="60"/>
      <c r="AF336" s="61"/>
      <c r="AG336" s="75"/>
      <c r="AH336" s="4"/>
      <c r="AI336" s="60"/>
      <c r="AJ336" s="60"/>
      <c r="AK336" s="60"/>
      <c r="AL336" s="60"/>
      <c r="AM336" s="60"/>
      <c r="AN336" s="60"/>
      <c r="AO336" s="65"/>
      <c r="AP336" s="75"/>
    </row>
    <row r="337" spans="2:42" ht="15" customHeight="1" x14ac:dyDescent="0.2">
      <c r="B337" s="74"/>
      <c r="C337" s="53" t="str">
        <f>IF(C336&lt;EDATE(Variables!B$31,Variables!B$32-1),EDATE(C336,1),"")</f>
        <v/>
      </c>
      <c r="D337" s="74">
        <f t="shared" si="62"/>
        <v>1</v>
      </c>
      <c r="E337" s="74" t="str">
        <f t="shared" si="63"/>
        <v/>
      </c>
      <c r="F337" s="13"/>
      <c r="G337" s="13"/>
      <c r="H337" s="13"/>
      <c r="I337" s="14"/>
      <c r="J337" s="14"/>
      <c r="K337" s="14"/>
      <c r="L337" s="14">
        <f t="shared" si="64"/>
        <v>0</v>
      </c>
      <c r="M337" s="75"/>
      <c r="N337" s="4"/>
      <c r="O337" s="60"/>
      <c r="P337" s="60"/>
      <c r="Q337" s="60"/>
      <c r="R337" s="61"/>
      <c r="S337" s="75"/>
      <c r="T337" s="4"/>
      <c r="U337" s="15"/>
      <c r="V337" s="60"/>
      <c r="W337" s="60"/>
      <c r="X337" s="60"/>
      <c r="Y337" s="61"/>
      <c r="Z337" s="75"/>
      <c r="AA337" s="4"/>
      <c r="AB337" s="60"/>
      <c r="AC337" s="60"/>
      <c r="AD337" s="60"/>
      <c r="AE337" s="60"/>
      <c r="AF337" s="61"/>
      <c r="AG337" s="75"/>
      <c r="AH337" s="4"/>
      <c r="AI337" s="60"/>
      <c r="AJ337" s="60"/>
      <c r="AK337" s="60"/>
      <c r="AL337" s="60"/>
      <c r="AM337" s="60"/>
      <c r="AN337" s="60"/>
      <c r="AO337" s="65"/>
      <c r="AP337" s="75"/>
    </row>
    <row r="338" spans="2:42" ht="15" customHeight="1" x14ac:dyDescent="0.2">
      <c r="B338" s="74"/>
      <c r="C338" s="53" t="str">
        <f>IF(C337&lt;EDATE(Variables!B$31,Variables!B$32-1),EDATE(C337,1),"")</f>
        <v/>
      </c>
      <c r="D338" s="74">
        <f t="shared" si="62"/>
        <v>1</v>
      </c>
      <c r="E338" s="74" t="str">
        <f t="shared" si="63"/>
        <v/>
      </c>
      <c r="F338" s="13"/>
      <c r="G338" s="13"/>
      <c r="H338" s="13"/>
      <c r="I338" s="14"/>
      <c r="J338" s="14"/>
      <c r="K338" s="14"/>
      <c r="L338" s="14">
        <f t="shared" si="64"/>
        <v>0</v>
      </c>
      <c r="M338" s="75"/>
      <c r="N338" s="4"/>
      <c r="O338" s="60"/>
      <c r="P338" s="60"/>
      <c r="Q338" s="60"/>
      <c r="R338" s="61"/>
      <c r="S338" s="75"/>
      <c r="T338" s="4"/>
      <c r="U338" s="15"/>
      <c r="V338" s="60"/>
      <c r="W338" s="60"/>
      <c r="X338" s="60"/>
      <c r="Y338" s="61"/>
      <c r="Z338" s="75"/>
      <c r="AA338" s="4"/>
      <c r="AB338" s="60"/>
      <c r="AC338" s="60"/>
      <c r="AD338" s="60"/>
      <c r="AE338" s="60"/>
      <c r="AF338" s="61"/>
      <c r="AG338" s="75"/>
      <c r="AH338" s="4"/>
      <c r="AI338" s="60"/>
      <c r="AJ338" s="60"/>
      <c r="AK338" s="60"/>
      <c r="AL338" s="60"/>
      <c r="AM338" s="60"/>
      <c r="AN338" s="60"/>
      <c r="AO338" s="65"/>
      <c r="AP338" s="75"/>
    </row>
    <row r="339" spans="2:42" ht="15" customHeight="1" x14ac:dyDescent="0.2">
      <c r="B339" s="74"/>
      <c r="C339" s="53" t="str">
        <f>IF(C338&lt;EDATE(Variables!B$31,Variables!B$32-1),EDATE(C338,1),"")</f>
        <v/>
      </c>
      <c r="D339" s="74">
        <f t="shared" si="62"/>
        <v>1</v>
      </c>
      <c r="E339" s="74" t="str">
        <f t="shared" si="63"/>
        <v/>
      </c>
      <c r="F339" s="13"/>
      <c r="G339" s="13"/>
      <c r="H339" s="13"/>
      <c r="I339" s="14"/>
      <c r="J339" s="14"/>
      <c r="K339" s="14"/>
      <c r="L339" s="14">
        <f t="shared" si="64"/>
        <v>0</v>
      </c>
      <c r="M339" s="75"/>
      <c r="N339" s="4"/>
      <c r="O339" s="60"/>
      <c r="P339" s="60"/>
      <c r="Q339" s="60"/>
      <c r="R339" s="61"/>
      <c r="S339" s="75"/>
      <c r="T339" s="4"/>
      <c r="U339" s="15"/>
      <c r="V339" s="60"/>
      <c r="W339" s="60"/>
      <c r="X339" s="60"/>
      <c r="Y339" s="61"/>
      <c r="Z339" s="75"/>
      <c r="AA339" s="4"/>
      <c r="AB339" s="60"/>
      <c r="AC339" s="60"/>
      <c r="AD339" s="60"/>
      <c r="AE339" s="60"/>
      <c r="AF339" s="61"/>
      <c r="AG339" s="75"/>
      <c r="AH339" s="4"/>
      <c r="AI339" s="60"/>
      <c r="AJ339" s="60"/>
      <c r="AK339" s="60"/>
      <c r="AL339" s="60"/>
      <c r="AM339" s="60"/>
      <c r="AN339" s="60"/>
      <c r="AO339" s="65"/>
      <c r="AP339" s="75"/>
    </row>
    <row r="340" spans="2:42" ht="15" customHeight="1" x14ac:dyDescent="0.2">
      <c r="B340" s="74"/>
      <c r="C340" s="53" t="str">
        <f>IF(C339&lt;EDATE(Variables!B$31,Variables!B$32-1),EDATE(C339,1),"")</f>
        <v/>
      </c>
      <c r="D340" s="74">
        <f t="shared" si="62"/>
        <v>1</v>
      </c>
      <c r="E340" s="74" t="str">
        <f t="shared" si="63"/>
        <v/>
      </c>
      <c r="F340" s="13"/>
      <c r="G340" s="13"/>
      <c r="H340" s="13"/>
      <c r="I340" s="14"/>
      <c r="J340" s="14"/>
      <c r="K340" s="14"/>
      <c r="L340" s="14">
        <f t="shared" si="64"/>
        <v>0</v>
      </c>
      <c r="M340" s="75"/>
      <c r="N340" s="4"/>
      <c r="O340" s="60"/>
      <c r="P340" s="60"/>
      <c r="Q340" s="60"/>
      <c r="R340" s="61"/>
      <c r="S340" s="75"/>
      <c r="T340" s="4"/>
      <c r="U340" s="15"/>
      <c r="V340" s="60"/>
      <c r="W340" s="60"/>
      <c r="X340" s="60"/>
      <c r="Y340" s="61"/>
      <c r="Z340" s="75"/>
      <c r="AA340" s="4"/>
      <c r="AB340" s="60"/>
      <c r="AC340" s="60"/>
      <c r="AD340" s="60"/>
      <c r="AE340" s="60"/>
      <c r="AF340" s="61"/>
      <c r="AG340" s="75"/>
      <c r="AH340" s="4"/>
      <c r="AI340" s="60"/>
      <c r="AJ340" s="60"/>
      <c r="AK340" s="60"/>
      <c r="AL340" s="60"/>
      <c r="AM340" s="60"/>
      <c r="AN340" s="60"/>
      <c r="AO340" s="65"/>
      <c r="AP340" s="75"/>
    </row>
    <row r="341" spans="2:42" ht="15" customHeight="1" x14ac:dyDescent="0.2">
      <c r="B341" s="74"/>
      <c r="C341" s="53" t="str">
        <f>IF(C340&lt;EDATE(Variables!B$31,Variables!B$32-1),EDATE(C340,1),"")</f>
        <v/>
      </c>
      <c r="D341" s="74">
        <f t="shared" si="62"/>
        <v>1</v>
      </c>
      <c r="E341" s="74" t="str">
        <f t="shared" si="63"/>
        <v/>
      </c>
      <c r="F341" s="13"/>
      <c r="G341" s="13"/>
      <c r="H341" s="13"/>
      <c r="I341" s="14"/>
      <c r="J341" s="14"/>
      <c r="K341" s="14"/>
      <c r="L341" s="14">
        <f t="shared" si="64"/>
        <v>0</v>
      </c>
      <c r="M341" s="75"/>
      <c r="N341" s="4"/>
      <c r="O341" s="60"/>
      <c r="P341" s="60"/>
      <c r="Q341" s="60"/>
      <c r="R341" s="61"/>
      <c r="S341" s="75"/>
      <c r="T341" s="4"/>
      <c r="U341" s="15"/>
      <c r="V341" s="60"/>
      <c r="W341" s="60"/>
      <c r="X341" s="60"/>
      <c r="Y341" s="61"/>
      <c r="Z341" s="75"/>
      <c r="AA341" s="4"/>
      <c r="AB341" s="60"/>
      <c r="AC341" s="60"/>
      <c r="AD341" s="60"/>
      <c r="AE341" s="60"/>
      <c r="AF341" s="61"/>
      <c r="AG341" s="75"/>
      <c r="AH341" s="4"/>
      <c r="AI341" s="60"/>
      <c r="AJ341" s="60"/>
      <c r="AK341" s="60"/>
      <c r="AL341" s="60"/>
      <c r="AM341" s="60"/>
      <c r="AN341" s="60"/>
      <c r="AO341" s="65"/>
      <c r="AP341" s="75"/>
    </row>
    <row r="342" spans="2:42" ht="15" customHeight="1" x14ac:dyDescent="0.2">
      <c r="B342" s="74"/>
      <c r="C342" s="53" t="str">
        <f>IF(C341&lt;EDATE(Variables!B$31,Variables!B$32-1),EDATE(C341,1),"")</f>
        <v/>
      </c>
      <c r="D342" s="74">
        <f t="shared" si="62"/>
        <v>1</v>
      </c>
      <c r="E342" s="74" t="str">
        <f t="shared" si="63"/>
        <v/>
      </c>
      <c r="F342" s="13"/>
      <c r="G342" s="13"/>
      <c r="H342" s="13"/>
      <c r="I342" s="14"/>
      <c r="J342" s="14"/>
      <c r="K342" s="14"/>
      <c r="L342" s="14">
        <f t="shared" si="64"/>
        <v>0</v>
      </c>
      <c r="M342" s="75"/>
      <c r="N342" s="4"/>
      <c r="O342" s="60"/>
      <c r="P342" s="60"/>
      <c r="Q342" s="60"/>
      <c r="R342" s="61"/>
      <c r="S342" s="75"/>
      <c r="T342" s="4"/>
      <c r="U342" s="15"/>
      <c r="V342" s="60"/>
      <c r="W342" s="60"/>
      <c r="X342" s="60"/>
      <c r="Y342" s="61"/>
      <c r="Z342" s="75"/>
      <c r="AA342" s="4"/>
      <c r="AB342" s="60"/>
      <c r="AC342" s="60"/>
      <c r="AD342" s="60"/>
      <c r="AE342" s="60"/>
      <c r="AF342" s="61"/>
      <c r="AG342" s="75"/>
      <c r="AH342" s="4"/>
      <c r="AI342" s="60"/>
      <c r="AJ342" s="60"/>
      <c r="AK342" s="60"/>
      <c r="AL342" s="60"/>
      <c r="AM342" s="60"/>
      <c r="AN342" s="60"/>
      <c r="AO342" s="65"/>
      <c r="AP342" s="75"/>
    </row>
    <row r="343" spans="2:42" ht="15" customHeight="1" x14ac:dyDescent="0.2">
      <c r="B343" s="74"/>
      <c r="C343" s="53" t="str">
        <f>IF(C342&lt;EDATE(Variables!B$31,Variables!B$32-1),EDATE(C342,1),"")</f>
        <v/>
      </c>
      <c r="D343" s="74">
        <f t="shared" si="62"/>
        <v>1</v>
      </c>
      <c r="E343" s="74" t="str">
        <f t="shared" si="63"/>
        <v/>
      </c>
      <c r="F343" s="13"/>
      <c r="G343" s="13"/>
      <c r="H343" s="13"/>
      <c r="I343" s="14"/>
      <c r="J343" s="14"/>
      <c r="K343" s="14"/>
      <c r="L343" s="14">
        <f t="shared" si="64"/>
        <v>0</v>
      </c>
      <c r="M343" s="75"/>
      <c r="N343" s="4"/>
      <c r="O343" s="60"/>
      <c r="P343" s="60"/>
      <c r="Q343" s="60"/>
      <c r="R343" s="61"/>
      <c r="S343" s="75"/>
      <c r="T343" s="4"/>
      <c r="U343" s="15"/>
      <c r="V343" s="60"/>
      <c r="W343" s="60"/>
      <c r="X343" s="60"/>
      <c r="Y343" s="61"/>
      <c r="Z343" s="75"/>
      <c r="AA343" s="4"/>
      <c r="AB343" s="60"/>
      <c r="AC343" s="60"/>
      <c r="AD343" s="60"/>
      <c r="AE343" s="60"/>
      <c r="AF343" s="61"/>
      <c r="AG343" s="75"/>
      <c r="AH343" s="4"/>
      <c r="AI343" s="60"/>
      <c r="AJ343" s="60"/>
      <c r="AK343" s="60"/>
      <c r="AL343" s="60"/>
      <c r="AM343" s="60"/>
      <c r="AN343" s="60"/>
      <c r="AO343" s="65"/>
      <c r="AP343" s="75"/>
    </row>
    <row r="344" spans="2:42" ht="15" customHeight="1" x14ac:dyDescent="0.2">
      <c r="B344" s="74"/>
      <c r="C344" s="53" t="str">
        <f>IF(C343&lt;EDATE(Variables!B$31,Variables!B$32-1),EDATE(C343,1),"")</f>
        <v/>
      </c>
      <c r="D344" s="74">
        <f t="shared" si="62"/>
        <v>1</v>
      </c>
      <c r="E344" s="74" t="str">
        <f t="shared" si="63"/>
        <v/>
      </c>
      <c r="F344" s="13"/>
      <c r="G344" s="13"/>
      <c r="H344" s="13"/>
      <c r="I344" s="14"/>
      <c r="J344" s="14"/>
      <c r="K344" s="14"/>
      <c r="L344" s="14">
        <f t="shared" si="64"/>
        <v>0</v>
      </c>
      <c r="M344" s="75"/>
      <c r="N344" s="4"/>
      <c r="O344" s="60"/>
      <c r="P344" s="60"/>
      <c r="Q344" s="60"/>
      <c r="R344" s="61"/>
      <c r="S344" s="75"/>
      <c r="T344" s="4"/>
      <c r="U344" s="15"/>
      <c r="V344" s="60"/>
      <c r="W344" s="60"/>
      <c r="X344" s="60"/>
      <c r="Y344" s="61"/>
      <c r="Z344" s="75"/>
      <c r="AA344" s="4"/>
      <c r="AB344" s="60"/>
      <c r="AC344" s="60"/>
      <c r="AD344" s="60"/>
      <c r="AE344" s="60"/>
      <c r="AF344" s="61"/>
      <c r="AG344" s="75"/>
      <c r="AH344" s="4"/>
      <c r="AI344" s="60"/>
      <c r="AJ344" s="60"/>
      <c r="AK344" s="60"/>
      <c r="AL344" s="60"/>
      <c r="AM344" s="60"/>
      <c r="AN344" s="60"/>
      <c r="AO344" s="65"/>
      <c r="AP344" s="75"/>
    </row>
    <row r="345" spans="2:42" ht="15" customHeight="1" x14ac:dyDescent="0.2">
      <c r="B345" s="74"/>
      <c r="C345" s="53" t="str">
        <f>IF(C344&lt;EDATE(Variables!B$31,Variables!B$32-1),EDATE(C344,1),"")</f>
        <v/>
      </c>
      <c r="D345" s="74">
        <f t="shared" si="62"/>
        <v>1</v>
      </c>
      <c r="E345" s="74" t="str">
        <f t="shared" si="63"/>
        <v/>
      </c>
      <c r="F345" s="13"/>
      <c r="G345" s="13"/>
      <c r="H345" s="13"/>
      <c r="I345" s="14"/>
      <c r="J345" s="14"/>
      <c r="K345" s="14"/>
      <c r="L345" s="14">
        <f t="shared" si="64"/>
        <v>0</v>
      </c>
      <c r="M345" s="75"/>
      <c r="N345" s="4"/>
      <c r="O345" s="60"/>
      <c r="P345" s="60"/>
      <c r="Q345" s="60"/>
      <c r="R345" s="61"/>
      <c r="S345" s="75"/>
      <c r="T345" s="4"/>
      <c r="U345" s="15"/>
      <c r="V345" s="60"/>
      <c r="W345" s="60"/>
      <c r="X345" s="60"/>
      <c r="Y345" s="61"/>
      <c r="Z345" s="75"/>
      <c r="AA345" s="4"/>
      <c r="AB345" s="60"/>
      <c r="AC345" s="60"/>
      <c r="AD345" s="60"/>
      <c r="AE345" s="60"/>
      <c r="AF345" s="61"/>
      <c r="AG345" s="75"/>
      <c r="AH345" s="4"/>
      <c r="AI345" s="60"/>
      <c r="AJ345" s="60"/>
      <c r="AK345" s="60"/>
      <c r="AL345" s="60"/>
      <c r="AM345" s="60"/>
      <c r="AN345" s="60"/>
      <c r="AO345" s="65"/>
      <c r="AP345" s="75"/>
    </row>
    <row r="346" spans="2:42" ht="15" customHeight="1" x14ac:dyDescent="0.2">
      <c r="B346" s="74"/>
      <c r="C346" s="53" t="str">
        <f>IF(C345&lt;EDATE(Variables!B$31,Variables!B$32-1),EDATE(C345,1),"")</f>
        <v/>
      </c>
      <c r="D346" s="74">
        <f t="shared" si="62"/>
        <v>1</v>
      </c>
      <c r="E346" s="74" t="str">
        <f t="shared" si="63"/>
        <v/>
      </c>
      <c r="F346" s="13"/>
      <c r="G346" s="13"/>
      <c r="H346" s="13"/>
      <c r="I346" s="14"/>
      <c r="J346" s="14"/>
      <c r="K346" s="14"/>
      <c r="L346" s="14">
        <f t="shared" si="64"/>
        <v>0</v>
      </c>
      <c r="M346" s="75"/>
      <c r="N346" s="4"/>
      <c r="O346" s="60"/>
      <c r="P346" s="60"/>
      <c r="Q346" s="60"/>
      <c r="R346" s="61"/>
      <c r="S346" s="75"/>
      <c r="T346" s="4"/>
      <c r="U346" s="15"/>
      <c r="V346" s="60"/>
      <c r="W346" s="60"/>
      <c r="X346" s="60"/>
      <c r="Y346" s="61"/>
      <c r="Z346" s="75"/>
      <c r="AA346" s="4"/>
      <c r="AB346" s="60"/>
      <c r="AC346" s="60"/>
      <c r="AD346" s="60"/>
      <c r="AE346" s="60"/>
      <c r="AF346" s="61"/>
      <c r="AG346" s="75"/>
      <c r="AH346" s="4"/>
      <c r="AI346" s="60"/>
      <c r="AJ346" s="60"/>
      <c r="AK346" s="60"/>
      <c r="AL346" s="60"/>
      <c r="AM346" s="60"/>
      <c r="AN346" s="60"/>
      <c r="AO346" s="65"/>
      <c r="AP346" s="75"/>
    </row>
    <row r="347" spans="2:42" ht="15" customHeight="1" x14ac:dyDescent="0.2">
      <c r="B347" s="74"/>
      <c r="C347" s="53" t="str">
        <f>IF(C346&lt;EDATE(Variables!B$31,Variables!B$32-1),EDATE(C346,1),"")</f>
        <v/>
      </c>
      <c r="D347" s="74">
        <f t="shared" si="62"/>
        <v>1</v>
      </c>
      <c r="E347" s="74" t="str">
        <f t="shared" si="63"/>
        <v/>
      </c>
      <c r="F347" s="13"/>
      <c r="G347" s="13"/>
      <c r="H347" s="13"/>
      <c r="I347" s="14"/>
      <c r="J347" s="14"/>
      <c r="K347" s="14"/>
      <c r="L347" s="14">
        <f t="shared" si="64"/>
        <v>0</v>
      </c>
      <c r="M347" s="75"/>
      <c r="N347" s="4"/>
      <c r="O347" s="60"/>
      <c r="P347" s="60"/>
      <c r="Q347" s="60"/>
      <c r="R347" s="61"/>
      <c r="S347" s="75"/>
      <c r="T347" s="4"/>
      <c r="U347" s="15"/>
      <c r="V347" s="60"/>
      <c r="W347" s="60"/>
      <c r="X347" s="60"/>
      <c r="Y347" s="61"/>
      <c r="Z347" s="75"/>
      <c r="AA347" s="4"/>
      <c r="AB347" s="60"/>
      <c r="AC347" s="60"/>
      <c r="AD347" s="60"/>
      <c r="AE347" s="60"/>
      <c r="AF347" s="61"/>
      <c r="AG347" s="75"/>
      <c r="AH347" s="4"/>
      <c r="AI347" s="60"/>
      <c r="AJ347" s="60"/>
      <c r="AK347" s="60"/>
      <c r="AL347" s="60"/>
      <c r="AM347" s="60"/>
      <c r="AN347" s="60"/>
      <c r="AO347" s="65"/>
      <c r="AP347" s="75"/>
    </row>
    <row r="348" spans="2:42" ht="15" customHeight="1" x14ac:dyDescent="0.2">
      <c r="B348" s="74"/>
      <c r="C348" s="53" t="str">
        <f>IF(C347&lt;EDATE(Variables!B$31,Variables!B$32-1),EDATE(C347,1),"")</f>
        <v/>
      </c>
      <c r="D348" s="74">
        <f t="shared" si="62"/>
        <v>1</v>
      </c>
      <c r="E348" s="74" t="str">
        <f t="shared" si="63"/>
        <v/>
      </c>
      <c r="F348" s="13"/>
      <c r="G348" s="13"/>
      <c r="H348" s="13"/>
      <c r="I348" s="14"/>
      <c r="J348" s="14"/>
      <c r="K348" s="14"/>
      <c r="L348" s="14">
        <f t="shared" si="64"/>
        <v>0</v>
      </c>
      <c r="M348" s="75"/>
      <c r="N348" s="4"/>
      <c r="O348" s="60"/>
      <c r="P348" s="60"/>
      <c r="Q348" s="60"/>
      <c r="R348" s="61"/>
      <c r="S348" s="75"/>
      <c r="T348" s="4"/>
      <c r="U348" s="15"/>
      <c r="V348" s="60"/>
      <c r="W348" s="60"/>
      <c r="X348" s="60"/>
      <c r="Y348" s="61"/>
      <c r="Z348" s="75"/>
      <c r="AA348" s="4"/>
      <c r="AB348" s="60"/>
      <c r="AC348" s="60"/>
      <c r="AD348" s="60"/>
      <c r="AE348" s="60"/>
      <c r="AF348" s="61"/>
      <c r="AG348" s="75"/>
      <c r="AH348" s="4"/>
      <c r="AI348" s="60"/>
      <c r="AJ348" s="60"/>
      <c r="AK348" s="60"/>
      <c r="AL348" s="60"/>
      <c r="AM348" s="60"/>
      <c r="AN348" s="60"/>
      <c r="AO348" s="65"/>
      <c r="AP348" s="75"/>
    </row>
    <row r="349" spans="2:42" ht="15" customHeight="1" x14ac:dyDescent="0.2">
      <c r="B349" s="74"/>
      <c r="C349" s="53" t="str">
        <f>IF(C348&lt;EDATE(Variables!B$31,Variables!B$32-1),EDATE(C348,1),"")</f>
        <v/>
      </c>
      <c r="D349" s="74">
        <f t="shared" si="62"/>
        <v>1</v>
      </c>
      <c r="E349" s="74" t="str">
        <f t="shared" si="63"/>
        <v/>
      </c>
      <c r="F349" s="13"/>
      <c r="G349" s="13"/>
      <c r="H349" s="13"/>
      <c r="I349" s="14"/>
      <c r="J349" s="14"/>
      <c r="K349" s="14"/>
      <c r="L349" s="14">
        <f t="shared" si="64"/>
        <v>0</v>
      </c>
      <c r="M349" s="75"/>
      <c r="N349" s="4"/>
      <c r="O349" s="60"/>
      <c r="P349" s="60"/>
      <c r="Q349" s="60"/>
      <c r="R349" s="61"/>
      <c r="S349" s="75"/>
      <c r="T349" s="4"/>
      <c r="U349" s="15"/>
      <c r="V349" s="60"/>
      <c r="W349" s="60"/>
      <c r="X349" s="60"/>
      <c r="Y349" s="61"/>
      <c r="Z349" s="75"/>
      <c r="AA349" s="4"/>
      <c r="AB349" s="60"/>
      <c r="AC349" s="60"/>
      <c r="AD349" s="60"/>
      <c r="AE349" s="60"/>
      <c r="AF349" s="61"/>
      <c r="AG349" s="75"/>
      <c r="AH349" s="4"/>
      <c r="AI349" s="60"/>
      <c r="AJ349" s="60"/>
      <c r="AK349" s="60"/>
      <c r="AL349" s="60"/>
      <c r="AM349" s="60"/>
      <c r="AN349" s="60"/>
      <c r="AO349" s="65"/>
      <c r="AP349" s="75"/>
    </row>
    <row r="350" spans="2:42" ht="15" customHeight="1" x14ac:dyDescent="0.2">
      <c r="B350" s="74"/>
      <c r="C350" s="53" t="str">
        <f>IF(C349&lt;EDATE(Variables!B$31,Variables!B$32-1),EDATE(C349,1),"")</f>
        <v/>
      </c>
      <c r="D350" s="74">
        <f t="shared" si="62"/>
        <v>1</v>
      </c>
      <c r="E350" s="74" t="str">
        <f t="shared" si="63"/>
        <v/>
      </c>
      <c r="F350" s="13"/>
      <c r="G350" s="13"/>
      <c r="H350" s="13"/>
      <c r="I350" s="14"/>
      <c r="J350" s="14"/>
      <c r="K350" s="14"/>
      <c r="L350" s="14">
        <f t="shared" si="64"/>
        <v>0</v>
      </c>
      <c r="M350" s="75"/>
      <c r="N350" s="4"/>
      <c r="O350" s="60"/>
      <c r="P350" s="60"/>
      <c r="Q350" s="60"/>
      <c r="R350" s="61"/>
      <c r="S350" s="75"/>
      <c r="T350" s="4"/>
      <c r="U350" s="15"/>
      <c r="V350" s="60"/>
      <c r="W350" s="60"/>
      <c r="X350" s="60"/>
      <c r="Y350" s="61"/>
      <c r="Z350" s="75"/>
      <c r="AA350" s="4"/>
      <c r="AB350" s="60"/>
      <c r="AC350" s="60"/>
      <c r="AD350" s="60"/>
      <c r="AE350" s="60"/>
      <c r="AF350" s="61"/>
      <c r="AG350" s="75"/>
      <c r="AH350" s="4"/>
      <c r="AI350" s="60"/>
      <c r="AJ350" s="60"/>
      <c r="AK350" s="60"/>
      <c r="AL350" s="60"/>
      <c r="AM350" s="60"/>
      <c r="AN350" s="60"/>
      <c r="AO350" s="65"/>
      <c r="AP350" s="75"/>
    </row>
    <row r="351" spans="2:42" ht="15" customHeight="1" x14ac:dyDescent="0.2">
      <c r="B351" s="74"/>
      <c r="C351" s="53" t="str">
        <f>IF(C350&lt;EDATE(Variables!B$31,Variables!B$32-1),EDATE(C350,1),"")</f>
        <v/>
      </c>
      <c r="D351" s="74">
        <f t="shared" si="62"/>
        <v>1</v>
      </c>
      <c r="E351" s="74" t="str">
        <f t="shared" si="63"/>
        <v/>
      </c>
      <c r="F351" s="13"/>
      <c r="G351" s="13"/>
      <c r="H351" s="13"/>
      <c r="I351" s="14"/>
      <c r="J351" s="14"/>
      <c r="K351" s="14"/>
      <c r="L351" s="14">
        <f t="shared" si="64"/>
        <v>0</v>
      </c>
      <c r="M351" s="75"/>
      <c r="N351" s="4"/>
      <c r="O351" s="60"/>
      <c r="P351" s="60"/>
      <c r="Q351" s="60"/>
      <c r="R351" s="61"/>
      <c r="S351" s="75"/>
      <c r="T351" s="4"/>
      <c r="U351" s="15"/>
      <c r="V351" s="60"/>
      <c r="W351" s="60"/>
      <c r="X351" s="60"/>
      <c r="Y351" s="61"/>
      <c r="Z351" s="75"/>
      <c r="AA351" s="4"/>
      <c r="AB351" s="60"/>
      <c r="AC351" s="60"/>
      <c r="AD351" s="60"/>
      <c r="AE351" s="60"/>
      <c r="AF351" s="61"/>
      <c r="AG351" s="75"/>
      <c r="AH351" s="4"/>
      <c r="AI351" s="60"/>
      <c r="AJ351" s="60"/>
      <c r="AK351" s="60"/>
      <c r="AL351" s="60"/>
      <c r="AM351" s="60"/>
      <c r="AN351" s="60"/>
      <c r="AO351" s="65"/>
      <c r="AP351" s="75"/>
    </row>
    <row r="352" spans="2:42" ht="15" customHeight="1" x14ac:dyDescent="0.2">
      <c r="B352" s="74"/>
      <c r="C352" s="53" t="str">
        <f>IF(C351&lt;EDATE(Variables!B$31,Variables!B$32-1),EDATE(C351,1),"")</f>
        <v/>
      </c>
      <c r="D352" s="74">
        <f t="shared" si="62"/>
        <v>1</v>
      </c>
      <c r="E352" s="74" t="str">
        <f t="shared" si="63"/>
        <v/>
      </c>
      <c r="F352" s="13"/>
      <c r="G352" s="13"/>
      <c r="H352" s="13"/>
      <c r="I352" s="14"/>
      <c r="J352" s="14"/>
      <c r="K352" s="14"/>
      <c r="L352" s="14">
        <f t="shared" si="64"/>
        <v>0</v>
      </c>
      <c r="M352" s="75"/>
      <c r="N352" s="4"/>
      <c r="O352" s="60"/>
      <c r="P352" s="60"/>
      <c r="Q352" s="60"/>
      <c r="R352" s="61"/>
      <c r="S352" s="75"/>
      <c r="T352" s="4"/>
      <c r="U352" s="15"/>
      <c r="V352" s="60"/>
      <c r="W352" s="60"/>
      <c r="X352" s="60"/>
      <c r="Y352" s="61"/>
      <c r="Z352" s="75"/>
      <c r="AA352" s="4"/>
      <c r="AB352" s="60"/>
      <c r="AC352" s="60"/>
      <c r="AD352" s="60"/>
      <c r="AE352" s="60"/>
      <c r="AF352" s="61"/>
      <c r="AG352" s="75"/>
      <c r="AH352" s="4"/>
      <c r="AI352" s="60"/>
      <c r="AJ352" s="60"/>
      <c r="AK352" s="60"/>
      <c r="AL352" s="60"/>
      <c r="AM352" s="60"/>
      <c r="AN352" s="60"/>
      <c r="AO352" s="65"/>
      <c r="AP352" s="75"/>
    </row>
    <row r="353" spans="2:42" ht="15" customHeight="1" x14ac:dyDescent="0.2">
      <c r="B353" s="74"/>
      <c r="C353" s="53" t="str">
        <f>IF(C352&lt;EDATE(Variables!B$31,Variables!B$32-1),EDATE(C352,1),"")</f>
        <v/>
      </c>
      <c r="D353" s="74">
        <f t="shared" si="62"/>
        <v>1</v>
      </c>
      <c r="E353" s="74" t="str">
        <f t="shared" si="63"/>
        <v/>
      </c>
      <c r="F353" s="13"/>
      <c r="G353" s="13"/>
      <c r="H353" s="13"/>
      <c r="I353" s="14"/>
      <c r="J353" s="14"/>
      <c r="K353" s="14"/>
      <c r="L353" s="14">
        <f t="shared" si="64"/>
        <v>0</v>
      </c>
      <c r="M353" s="75"/>
      <c r="N353" s="4"/>
      <c r="O353" s="60"/>
      <c r="P353" s="60"/>
      <c r="Q353" s="60"/>
      <c r="R353" s="61"/>
      <c r="S353" s="75"/>
      <c r="T353" s="4"/>
      <c r="U353" s="15"/>
      <c r="V353" s="60"/>
      <c r="W353" s="60"/>
      <c r="X353" s="60"/>
      <c r="Y353" s="61"/>
      <c r="Z353" s="75"/>
      <c r="AA353" s="4"/>
      <c r="AB353" s="60"/>
      <c r="AC353" s="60"/>
      <c r="AD353" s="60"/>
      <c r="AE353" s="60"/>
      <c r="AF353" s="61"/>
      <c r="AG353" s="75"/>
      <c r="AH353" s="4"/>
      <c r="AI353" s="60"/>
      <c r="AJ353" s="60"/>
      <c r="AK353" s="60"/>
      <c r="AL353" s="60"/>
      <c r="AM353" s="60"/>
      <c r="AN353" s="60"/>
      <c r="AO353" s="65"/>
      <c r="AP353" s="75"/>
    </row>
    <row r="354" spans="2:42" ht="15" customHeight="1" x14ac:dyDescent="0.2">
      <c r="B354" s="74"/>
      <c r="C354" s="53" t="str">
        <f>IF(C353&lt;EDATE(Variables!B$31,Variables!B$32-1),EDATE(C353,1),"")</f>
        <v/>
      </c>
      <c r="D354" s="74">
        <f t="shared" si="62"/>
        <v>1</v>
      </c>
      <c r="E354" s="74" t="str">
        <f t="shared" si="63"/>
        <v/>
      </c>
      <c r="F354" s="13"/>
      <c r="G354" s="13"/>
      <c r="H354" s="13"/>
      <c r="I354" s="14"/>
      <c r="J354" s="14"/>
      <c r="K354" s="14"/>
      <c r="L354" s="14">
        <f t="shared" si="64"/>
        <v>0</v>
      </c>
      <c r="M354" s="75"/>
      <c r="N354" s="4"/>
      <c r="O354" s="60"/>
      <c r="P354" s="60"/>
      <c r="Q354" s="60"/>
      <c r="R354" s="61"/>
      <c r="S354" s="75"/>
      <c r="T354" s="4"/>
      <c r="U354" s="15"/>
      <c r="V354" s="60"/>
      <c r="W354" s="60"/>
      <c r="X354" s="60"/>
      <c r="Y354" s="61"/>
      <c r="Z354" s="75"/>
      <c r="AA354" s="4"/>
      <c r="AB354" s="60"/>
      <c r="AC354" s="60"/>
      <c r="AD354" s="60"/>
      <c r="AE354" s="60"/>
      <c r="AF354" s="61"/>
      <c r="AG354" s="75"/>
      <c r="AH354" s="4"/>
      <c r="AI354" s="60"/>
      <c r="AJ354" s="60"/>
      <c r="AK354" s="60"/>
      <c r="AL354" s="60"/>
      <c r="AM354" s="60"/>
      <c r="AN354" s="60"/>
      <c r="AO354" s="65"/>
      <c r="AP354" s="75"/>
    </row>
    <row r="355" spans="2:42" ht="15" customHeight="1" x14ac:dyDescent="0.2">
      <c r="B355" s="74"/>
      <c r="C355" s="53" t="str">
        <f>IF(C354&lt;EDATE(Variables!B$31,Variables!B$32-1),EDATE(C354,1),"")</f>
        <v/>
      </c>
      <c r="D355" s="74">
        <f t="shared" si="62"/>
        <v>1</v>
      </c>
      <c r="E355" s="74" t="str">
        <f t="shared" si="63"/>
        <v/>
      </c>
      <c r="F355" s="13"/>
      <c r="G355" s="13"/>
      <c r="H355" s="13"/>
      <c r="I355" s="14"/>
      <c r="J355" s="14"/>
      <c r="K355" s="14"/>
      <c r="L355" s="14">
        <f t="shared" si="64"/>
        <v>0</v>
      </c>
      <c r="M355" s="75"/>
      <c r="N355" s="4"/>
      <c r="O355" s="60"/>
      <c r="P355" s="60"/>
      <c r="Q355" s="60"/>
      <c r="R355" s="61"/>
      <c r="S355" s="75"/>
      <c r="T355" s="4"/>
      <c r="U355" s="15"/>
      <c r="V355" s="60"/>
      <c r="W355" s="60"/>
      <c r="X355" s="60"/>
      <c r="Y355" s="61"/>
      <c r="Z355" s="75"/>
      <c r="AA355" s="4"/>
      <c r="AB355" s="60"/>
      <c r="AC355" s="60"/>
      <c r="AD355" s="60"/>
      <c r="AE355" s="60"/>
      <c r="AF355" s="61"/>
      <c r="AG355" s="75"/>
      <c r="AH355" s="4"/>
      <c r="AI355" s="60"/>
      <c r="AJ355" s="60"/>
      <c r="AK355" s="60"/>
      <c r="AL355" s="60"/>
      <c r="AM355" s="60"/>
      <c r="AN355" s="60"/>
      <c r="AO355" s="65"/>
      <c r="AP355" s="75"/>
    </row>
    <row r="356" spans="2:42" ht="15" customHeight="1" x14ac:dyDescent="0.2">
      <c r="B356" s="74"/>
      <c r="C356" s="53" t="str">
        <f>IF(C355&lt;EDATE(Variables!B$31,Variables!B$32-1),EDATE(C355,1),"")</f>
        <v/>
      </c>
      <c r="D356" s="74">
        <f t="shared" si="62"/>
        <v>1</v>
      </c>
      <c r="E356" s="74" t="str">
        <f t="shared" si="63"/>
        <v/>
      </c>
      <c r="F356" s="13"/>
      <c r="G356" s="13"/>
      <c r="H356" s="13"/>
      <c r="I356" s="14"/>
      <c r="J356" s="14"/>
      <c r="K356" s="14"/>
      <c r="L356" s="14">
        <f t="shared" si="64"/>
        <v>0</v>
      </c>
      <c r="M356" s="75"/>
      <c r="N356" s="4"/>
      <c r="O356" s="60"/>
      <c r="P356" s="60"/>
      <c r="Q356" s="60"/>
      <c r="R356" s="61"/>
      <c r="S356" s="75"/>
      <c r="T356" s="4"/>
      <c r="U356" s="15"/>
      <c r="V356" s="60"/>
      <c r="W356" s="60"/>
      <c r="X356" s="60"/>
      <c r="Y356" s="61"/>
      <c r="Z356" s="75"/>
      <c r="AA356" s="4"/>
      <c r="AB356" s="60"/>
      <c r="AC356" s="60"/>
      <c r="AD356" s="60"/>
      <c r="AE356" s="60"/>
      <c r="AF356" s="61"/>
      <c r="AG356" s="75"/>
      <c r="AH356" s="4"/>
      <c r="AI356" s="60"/>
      <c r="AJ356" s="60"/>
      <c r="AK356" s="60"/>
      <c r="AL356" s="60"/>
      <c r="AM356" s="60"/>
      <c r="AN356" s="60"/>
      <c r="AO356" s="65"/>
      <c r="AP356" s="75"/>
    </row>
    <row r="357" spans="2:42" ht="15" customHeight="1" x14ac:dyDescent="0.2">
      <c r="B357" s="74"/>
      <c r="C357" s="53" t="str">
        <f>IF(C356&lt;EDATE(Variables!B$31,Variables!B$32-1),EDATE(C356,1),"")</f>
        <v/>
      </c>
      <c r="D357" s="74">
        <f t="shared" si="62"/>
        <v>1</v>
      </c>
      <c r="E357" s="74" t="str">
        <f t="shared" si="63"/>
        <v/>
      </c>
      <c r="F357" s="13"/>
      <c r="G357" s="13"/>
      <c r="H357" s="13"/>
      <c r="I357" s="14"/>
      <c r="J357" s="14"/>
      <c r="K357" s="14"/>
      <c r="L357" s="14">
        <f t="shared" si="64"/>
        <v>0</v>
      </c>
      <c r="M357" s="75"/>
      <c r="N357" s="4"/>
      <c r="O357" s="60"/>
      <c r="P357" s="60"/>
      <c r="Q357" s="60"/>
      <c r="R357" s="61"/>
      <c r="S357" s="75"/>
      <c r="T357" s="4"/>
      <c r="U357" s="15"/>
      <c r="V357" s="60"/>
      <c r="W357" s="60"/>
      <c r="X357" s="60"/>
      <c r="Y357" s="61"/>
      <c r="Z357" s="75"/>
      <c r="AA357" s="4"/>
      <c r="AB357" s="60"/>
      <c r="AC357" s="60"/>
      <c r="AD357" s="60"/>
      <c r="AE357" s="60"/>
      <c r="AF357" s="61"/>
      <c r="AG357" s="75"/>
      <c r="AH357" s="4"/>
      <c r="AI357" s="60"/>
      <c r="AJ357" s="60"/>
      <c r="AK357" s="60"/>
      <c r="AL357" s="60"/>
      <c r="AM357" s="60"/>
      <c r="AN357" s="60"/>
      <c r="AO357" s="65"/>
      <c r="AP357" s="75"/>
    </row>
    <row r="358" spans="2:42" ht="15" customHeight="1" x14ac:dyDescent="0.2">
      <c r="B358" s="74"/>
      <c r="C358" s="53" t="str">
        <f>IF(C357&lt;EDATE(Variables!B$31,Variables!B$32-1),EDATE(C357,1),"")</f>
        <v/>
      </c>
      <c r="D358" s="74">
        <f t="shared" si="62"/>
        <v>1</v>
      </c>
      <c r="E358" s="74" t="str">
        <f t="shared" si="63"/>
        <v/>
      </c>
      <c r="F358" s="13"/>
      <c r="G358" s="13"/>
      <c r="H358" s="13"/>
      <c r="I358" s="14"/>
      <c r="J358" s="14"/>
      <c r="K358" s="14"/>
      <c r="L358" s="14">
        <f t="shared" si="64"/>
        <v>0</v>
      </c>
      <c r="M358" s="75"/>
      <c r="N358" s="4"/>
      <c r="O358" s="60"/>
      <c r="P358" s="60"/>
      <c r="Q358" s="60"/>
      <c r="R358" s="61"/>
      <c r="S358" s="75"/>
      <c r="T358" s="4"/>
      <c r="U358" s="15"/>
      <c r="V358" s="60"/>
      <c r="W358" s="60"/>
      <c r="X358" s="60"/>
      <c r="Y358" s="61"/>
      <c r="Z358" s="75"/>
      <c r="AA358" s="4"/>
      <c r="AB358" s="60"/>
      <c r="AC358" s="60"/>
      <c r="AD358" s="60"/>
      <c r="AE358" s="60"/>
      <c r="AF358" s="61"/>
      <c r="AG358" s="75"/>
      <c r="AH358" s="4"/>
      <c r="AI358" s="60"/>
      <c r="AJ358" s="60"/>
      <c r="AK358" s="60"/>
      <c r="AL358" s="60"/>
      <c r="AM358" s="60"/>
      <c r="AN358" s="60"/>
      <c r="AO358" s="65"/>
      <c r="AP358" s="75"/>
    </row>
    <row r="359" spans="2:42" ht="15" customHeight="1" x14ac:dyDescent="0.2">
      <c r="B359" s="74"/>
      <c r="C359" s="53" t="str">
        <f>IF(C358&lt;EDATE(Variables!B$31,Variables!B$32-1),EDATE(C358,1),"")</f>
        <v/>
      </c>
      <c r="D359" s="74">
        <f t="shared" si="62"/>
        <v>1</v>
      </c>
      <c r="E359" s="74" t="str">
        <f t="shared" si="63"/>
        <v/>
      </c>
      <c r="F359" s="13"/>
      <c r="G359" s="13"/>
      <c r="H359" s="13"/>
      <c r="I359" s="14"/>
      <c r="J359" s="14"/>
      <c r="K359" s="14"/>
      <c r="L359" s="14">
        <f t="shared" si="64"/>
        <v>0</v>
      </c>
      <c r="M359" s="75"/>
      <c r="N359" s="4"/>
      <c r="O359" s="60"/>
      <c r="P359" s="60"/>
      <c r="Q359" s="60"/>
      <c r="R359" s="61"/>
      <c r="S359" s="75"/>
      <c r="T359" s="4"/>
      <c r="U359" s="15"/>
      <c r="V359" s="60"/>
      <c r="W359" s="60"/>
      <c r="X359" s="60"/>
      <c r="Y359" s="61"/>
      <c r="Z359" s="75"/>
      <c r="AA359" s="4"/>
      <c r="AB359" s="60"/>
      <c r="AC359" s="60"/>
      <c r="AD359" s="60"/>
      <c r="AE359" s="60"/>
      <c r="AF359" s="61"/>
      <c r="AG359" s="75"/>
      <c r="AH359" s="4"/>
      <c r="AI359" s="60"/>
      <c r="AJ359" s="60"/>
      <c r="AK359" s="60"/>
      <c r="AL359" s="60"/>
      <c r="AM359" s="60"/>
      <c r="AN359" s="60"/>
      <c r="AO359" s="65"/>
      <c r="AP359" s="75"/>
    </row>
    <row r="360" spans="2:42" ht="15" customHeight="1" x14ac:dyDescent="0.2">
      <c r="B360" s="74"/>
      <c r="C360" s="53" t="str">
        <f>IF(C359&lt;EDATE(Variables!B$31,Variables!B$32-1),EDATE(C359,1),"")</f>
        <v/>
      </c>
      <c r="D360" s="74">
        <f t="shared" si="62"/>
        <v>1</v>
      </c>
      <c r="E360" s="74" t="str">
        <f t="shared" si="63"/>
        <v/>
      </c>
      <c r="F360" s="13"/>
      <c r="G360" s="13"/>
      <c r="H360" s="13"/>
      <c r="I360" s="14"/>
      <c r="J360" s="14"/>
      <c r="K360" s="14"/>
      <c r="L360" s="14">
        <f t="shared" si="64"/>
        <v>0</v>
      </c>
      <c r="M360" s="75"/>
      <c r="N360" s="4"/>
      <c r="O360" s="60"/>
      <c r="P360" s="60"/>
      <c r="Q360" s="60"/>
      <c r="R360" s="61"/>
      <c r="S360" s="75"/>
      <c r="T360" s="4"/>
      <c r="U360" s="15"/>
      <c r="V360" s="60"/>
      <c r="W360" s="60"/>
      <c r="X360" s="60"/>
      <c r="Y360" s="61"/>
      <c r="Z360" s="75"/>
      <c r="AA360" s="4"/>
      <c r="AB360" s="60"/>
      <c r="AC360" s="60"/>
      <c r="AD360" s="60"/>
      <c r="AE360" s="60"/>
      <c r="AF360" s="61"/>
      <c r="AG360" s="75"/>
      <c r="AH360" s="4"/>
      <c r="AI360" s="60"/>
      <c r="AJ360" s="60"/>
      <c r="AK360" s="60"/>
      <c r="AL360" s="60"/>
      <c r="AM360" s="60"/>
      <c r="AN360" s="60"/>
      <c r="AO360" s="65"/>
      <c r="AP360" s="75"/>
    </row>
    <row r="361" spans="2:42" ht="15" customHeight="1" x14ac:dyDescent="0.2">
      <c r="B361" s="74"/>
      <c r="C361" s="53" t="str">
        <f>IF(C360&lt;EDATE(Variables!B$31,Variables!B$32-1),EDATE(C360,1),"")</f>
        <v/>
      </c>
      <c r="D361" s="74">
        <f t="shared" si="62"/>
        <v>1</v>
      </c>
      <c r="E361" s="74" t="str">
        <f t="shared" si="63"/>
        <v/>
      </c>
      <c r="F361" s="13"/>
      <c r="G361" s="13"/>
      <c r="H361" s="13"/>
      <c r="I361" s="14"/>
      <c r="J361" s="14"/>
      <c r="K361" s="14"/>
      <c r="L361" s="14">
        <f t="shared" si="64"/>
        <v>0</v>
      </c>
      <c r="M361" s="75"/>
      <c r="N361" s="4"/>
      <c r="O361" s="60"/>
      <c r="P361" s="60"/>
      <c r="Q361" s="60"/>
      <c r="R361" s="61"/>
      <c r="S361" s="75"/>
      <c r="T361" s="4"/>
      <c r="U361" s="15"/>
      <c r="V361" s="60"/>
      <c r="W361" s="60"/>
      <c r="X361" s="60"/>
      <c r="Y361" s="61"/>
      <c r="Z361" s="75"/>
      <c r="AA361" s="4"/>
      <c r="AB361" s="60"/>
      <c r="AC361" s="60"/>
      <c r="AD361" s="60"/>
      <c r="AE361" s="60"/>
      <c r="AF361" s="61"/>
      <c r="AG361" s="75"/>
      <c r="AH361" s="4"/>
      <c r="AI361" s="60"/>
      <c r="AJ361" s="60"/>
      <c r="AK361" s="60"/>
      <c r="AL361" s="60"/>
      <c r="AM361" s="60"/>
      <c r="AN361" s="60"/>
      <c r="AO361" s="65"/>
      <c r="AP361" s="75"/>
    </row>
    <row r="362" spans="2:42" ht="15" customHeight="1" x14ac:dyDescent="0.2">
      <c r="B362" s="74"/>
      <c r="C362" s="53" t="str">
        <f>IF(C361&lt;EDATE(Variables!B$31,Variables!B$32-1),EDATE(C361,1),"")</f>
        <v/>
      </c>
      <c r="D362" s="74">
        <f t="shared" si="62"/>
        <v>1</v>
      </c>
      <c r="E362" s="74" t="str">
        <f t="shared" si="63"/>
        <v/>
      </c>
      <c r="F362" s="13"/>
      <c r="G362" s="13"/>
      <c r="H362" s="13"/>
      <c r="I362" s="14"/>
      <c r="J362" s="14"/>
      <c r="K362" s="14"/>
      <c r="L362" s="14">
        <f t="shared" si="64"/>
        <v>0</v>
      </c>
      <c r="M362" s="75"/>
      <c r="N362" s="4"/>
      <c r="O362" s="60"/>
      <c r="P362" s="60"/>
      <c r="Q362" s="60"/>
      <c r="R362" s="61"/>
      <c r="S362" s="75"/>
      <c r="T362" s="4"/>
      <c r="U362" s="15"/>
      <c r="V362" s="60"/>
      <c r="W362" s="60"/>
      <c r="X362" s="60"/>
      <c r="Y362" s="61"/>
      <c r="Z362" s="75"/>
      <c r="AA362" s="4"/>
      <c r="AB362" s="60"/>
      <c r="AC362" s="60"/>
      <c r="AD362" s="60"/>
      <c r="AE362" s="60"/>
      <c r="AF362" s="61"/>
      <c r="AG362" s="75"/>
      <c r="AH362" s="4"/>
      <c r="AI362" s="60"/>
      <c r="AJ362" s="60"/>
      <c r="AK362" s="60"/>
      <c r="AL362" s="60"/>
      <c r="AM362" s="60"/>
      <c r="AN362" s="60"/>
      <c r="AO362" s="65"/>
      <c r="AP362" s="75"/>
    </row>
    <row r="363" spans="2:42" ht="15" customHeight="1" x14ac:dyDescent="0.2">
      <c r="B363" s="74"/>
      <c r="C363" s="53" t="str">
        <f>IF(C362&lt;EDATE(Variables!B$31,Variables!B$32-1),EDATE(C362,1),"")</f>
        <v/>
      </c>
      <c r="D363" s="74">
        <f t="shared" si="62"/>
        <v>1</v>
      </c>
      <c r="E363" s="74" t="str">
        <f t="shared" si="63"/>
        <v/>
      </c>
      <c r="F363" s="13"/>
      <c r="G363" s="13"/>
      <c r="H363" s="13"/>
      <c r="I363" s="14"/>
      <c r="J363" s="14"/>
      <c r="K363" s="14"/>
      <c r="L363" s="14">
        <f t="shared" si="64"/>
        <v>0</v>
      </c>
      <c r="M363" s="75"/>
      <c r="N363" s="4"/>
      <c r="O363" s="60"/>
      <c r="P363" s="60"/>
      <c r="Q363" s="60"/>
      <c r="R363" s="61"/>
      <c r="S363" s="75"/>
      <c r="T363" s="4"/>
      <c r="U363" s="15"/>
      <c r="V363" s="60"/>
      <c r="W363" s="60"/>
      <c r="X363" s="60"/>
      <c r="Y363" s="61"/>
      <c r="Z363" s="75"/>
      <c r="AA363" s="4"/>
      <c r="AB363" s="60"/>
      <c r="AC363" s="60"/>
      <c r="AD363" s="60"/>
      <c r="AE363" s="60"/>
      <c r="AF363" s="61"/>
      <c r="AG363" s="75"/>
      <c r="AH363" s="4"/>
      <c r="AI363" s="60"/>
      <c r="AJ363" s="60"/>
      <c r="AK363" s="60"/>
      <c r="AL363" s="60"/>
      <c r="AM363" s="60"/>
      <c r="AN363" s="60"/>
      <c r="AO363" s="65"/>
      <c r="AP363" s="75"/>
    </row>
    <row r="364" spans="2:42" ht="15" customHeight="1" x14ac:dyDescent="0.2">
      <c r="B364" s="74"/>
      <c r="C364" s="53" t="str">
        <f>IF(C363&lt;EDATE(Variables!B$31,Variables!B$32-1),EDATE(C363,1),"")</f>
        <v/>
      </c>
      <c r="D364" s="74">
        <f t="shared" si="62"/>
        <v>1</v>
      </c>
      <c r="E364" s="74" t="str">
        <f t="shared" si="63"/>
        <v/>
      </c>
      <c r="F364" s="13"/>
      <c r="G364" s="13"/>
      <c r="H364" s="13"/>
      <c r="I364" s="14"/>
      <c r="J364" s="14"/>
      <c r="K364" s="14"/>
      <c r="L364" s="14">
        <f t="shared" si="64"/>
        <v>0</v>
      </c>
      <c r="M364" s="75"/>
      <c r="N364" s="4"/>
      <c r="O364" s="60"/>
      <c r="P364" s="60"/>
      <c r="Q364" s="60"/>
      <c r="R364" s="61"/>
      <c r="S364" s="75"/>
      <c r="T364" s="4"/>
      <c r="U364" s="15"/>
      <c r="V364" s="60"/>
      <c r="W364" s="60"/>
      <c r="X364" s="60"/>
      <c r="Y364" s="61"/>
      <c r="Z364" s="75"/>
      <c r="AA364" s="4"/>
      <c r="AB364" s="60"/>
      <c r="AC364" s="60"/>
      <c r="AD364" s="60"/>
      <c r="AE364" s="60"/>
      <c r="AF364" s="61"/>
      <c r="AG364" s="75"/>
      <c r="AH364" s="4"/>
      <c r="AI364" s="60"/>
      <c r="AJ364" s="60"/>
      <c r="AK364" s="60"/>
      <c r="AL364" s="60"/>
      <c r="AM364" s="60"/>
      <c r="AN364" s="60"/>
      <c r="AO364" s="65"/>
      <c r="AP364" s="75"/>
    </row>
    <row r="365" spans="2:42" ht="15" customHeight="1" x14ac:dyDescent="0.2">
      <c r="B365" s="74"/>
      <c r="C365" s="53" t="str">
        <f>IF(C364&lt;EDATE(Variables!B$31,Variables!B$32-1),EDATE(C364,1),"")</f>
        <v/>
      </c>
      <c r="D365" s="74">
        <f t="shared" si="62"/>
        <v>1</v>
      </c>
      <c r="E365" s="74" t="str">
        <f t="shared" si="63"/>
        <v/>
      </c>
      <c r="F365" s="13"/>
      <c r="G365" s="13"/>
      <c r="H365" s="13"/>
      <c r="I365" s="14"/>
      <c r="J365" s="14"/>
      <c r="K365" s="14"/>
      <c r="L365" s="14">
        <f t="shared" si="64"/>
        <v>0</v>
      </c>
      <c r="M365" s="75"/>
      <c r="N365" s="4"/>
      <c r="O365" s="60"/>
      <c r="P365" s="60"/>
      <c r="Q365" s="60"/>
      <c r="R365" s="61"/>
      <c r="S365" s="75"/>
      <c r="T365" s="4"/>
      <c r="U365" s="15"/>
      <c r="V365" s="60"/>
      <c r="W365" s="60"/>
      <c r="X365" s="60"/>
      <c r="Y365" s="61"/>
      <c r="Z365" s="75"/>
      <c r="AA365" s="4"/>
      <c r="AB365" s="60"/>
      <c r="AC365" s="60"/>
      <c r="AD365" s="60"/>
      <c r="AE365" s="60"/>
      <c r="AF365" s="61"/>
      <c r="AG365" s="75"/>
      <c r="AH365" s="4"/>
      <c r="AI365" s="60"/>
      <c r="AJ365" s="60"/>
      <c r="AK365" s="60"/>
      <c r="AL365" s="60"/>
      <c r="AM365" s="60"/>
      <c r="AN365" s="60"/>
      <c r="AO365" s="65"/>
      <c r="AP365" s="75"/>
    </row>
    <row r="366" spans="2:42" ht="15" customHeight="1" x14ac:dyDescent="0.2">
      <c r="B366" s="74"/>
      <c r="C366" s="53" t="str">
        <f>IF(C365&lt;EDATE(Variables!B$31,Variables!B$32-1),EDATE(C365,1),"")</f>
        <v/>
      </c>
      <c r="D366" s="74">
        <f t="shared" si="62"/>
        <v>1</v>
      </c>
      <c r="E366" s="74" t="str">
        <f t="shared" si="63"/>
        <v/>
      </c>
      <c r="F366" s="13"/>
      <c r="G366" s="13"/>
      <c r="H366" s="13"/>
      <c r="I366" s="14"/>
      <c r="J366" s="14"/>
      <c r="K366" s="14"/>
      <c r="L366" s="14">
        <f t="shared" si="64"/>
        <v>0</v>
      </c>
      <c r="M366" s="75"/>
      <c r="N366" s="4"/>
      <c r="O366" s="60"/>
      <c r="P366" s="60"/>
      <c r="Q366" s="60"/>
      <c r="R366" s="61"/>
      <c r="S366" s="75"/>
      <c r="T366" s="4"/>
      <c r="U366" s="15"/>
      <c r="V366" s="60"/>
      <c r="W366" s="60"/>
      <c r="X366" s="60"/>
      <c r="Y366" s="61"/>
      <c r="Z366" s="75"/>
      <c r="AA366" s="4"/>
      <c r="AB366" s="60"/>
      <c r="AC366" s="60"/>
      <c r="AD366" s="60"/>
      <c r="AE366" s="60"/>
      <c r="AF366" s="61"/>
      <c r="AG366" s="75"/>
      <c r="AH366" s="4"/>
      <c r="AI366" s="60"/>
      <c r="AJ366" s="60"/>
      <c r="AK366" s="60"/>
      <c r="AL366" s="60"/>
      <c r="AM366" s="60"/>
      <c r="AN366" s="60"/>
      <c r="AO366" s="65"/>
      <c r="AP366" s="75"/>
    </row>
    <row r="367" spans="2:42" ht="15" customHeight="1" x14ac:dyDescent="0.2">
      <c r="B367" s="74"/>
      <c r="C367" s="53" t="str">
        <f>IF(C366&lt;EDATE(Variables!B$31,Variables!B$32-1),EDATE(C366,1),"")</f>
        <v/>
      </c>
      <c r="D367" s="74">
        <f t="shared" si="62"/>
        <v>1</v>
      </c>
      <c r="E367" s="74" t="str">
        <f t="shared" si="63"/>
        <v/>
      </c>
      <c r="F367" s="13"/>
      <c r="G367" s="13"/>
      <c r="H367" s="13"/>
      <c r="I367" s="14"/>
      <c r="J367" s="14"/>
      <c r="K367" s="14"/>
      <c r="L367" s="14">
        <f t="shared" si="64"/>
        <v>0</v>
      </c>
      <c r="M367" s="75"/>
      <c r="N367" s="4"/>
      <c r="O367" s="60"/>
      <c r="P367" s="60"/>
      <c r="Q367" s="60"/>
      <c r="R367" s="61"/>
      <c r="S367" s="75"/>
      <c r="T367" s="4"/>
      <c r="U367" s="15"/>
      <c r="V367" s="60"/>
      <c r="W367" s="60"/>
      <c r="X367" s="60"/>
      <c r="Y367" s="61"/>
      <c r="Z367" s="75"/>
      <c r="AA367" s="4"/>
      <c r="AB367" s="60"/>
      <c r="AC367" s="60"/>
      <c r="AD367" s="60"/>
      <c r="AE367" s="60"/>
      <c r="AF367" s="61"/>
      <c r="AG367" s="75"/>
      <c r="AH367" s="4"/>
      <c r="AI367" s="60"/>
      <c r="AJ367" s="60"/>
      <c r="AK367" s="60"/>
      <c r="AL367" s="60"/>
      <c r="AM367" s="60"/>
      <c r="AN367" s="60"/>
      <c r="AO367" s="65"/>
      <c r="AP367" s="75"/>
    </row>
    <row r="368" spans="2:42" ht="15" customHeight="1" x14ac:dyDescent="0.2">
      <c r="B368" s="74"/>
      <c r="C368" s="53" t="str">
        <f>IF(C367&lt;EDATE(Variables!B$31,Variables!B$32-1),EDATE(C367,1),"")</f>
        <v/>
      </c>
      <c r="D368" s="74">
        <f t="shared" si="62"/>
        <v>1</v>
      </c>
      <c r="E368" s="74" t="str">
        <f t="shared" si="63"/>
        <v/>
      </c>
      <c r="F368" s="13"/>
      <c r="G368" s="13"/>
      <c r="H368" s="13"/>
      <c r="I368" s="14"/>
      <c r="J368" s="14"/>
      <c r="K368" s="14"/>
      <c r="L368" s="14">
        <f t="shared" si="64"/>
        <v>0</v>
      </c>
      <c r="M368" s="75"/>
      <c r="N368" s="4"/>
      <c r="O368" s="60"/>
      <c r="P368" s="60"/>
      <c r="Q368" s="60"/>
      <c r="R368" s="61"/>
      <c r="S368" s="75"/>
      <c r="T368" s="4"/>
      <c r="U368" s="15"/>
      <c r="V368" s="60"/>
      <c r="W368" s="60"/>
      <c r="X368" s="60"/>
      <c r="Y368" s="61"/>
      <c r="Z368" s="75"/>
      <c r="AA368" s="4"/>
      <c r="AB368" s="60"/>
      <c r="AC368" s="60"/>
      <c r="AD368" s="60"/>
      <c r="AE368" s="60"/>
      <c r="AF368" s="61"/>
      <c r="AG368" s="75"/>
      <c r="AH368" s="4"/>
      <c r="AI368" s="60"/>
      <c r="AJ368" s="60"/>
      <c r="AK368" s="60"/>
      <c r="AL368" s="60"/>
      <c r="AM368" s="60"/>
      <c r="AN368" s="60"/>
      <c r="AO368" s="65"/>
      <c r="AP368" s="75"/>
    </row>
    <row r="369" spans="2:42" ht="15" customHeight="1" x14ac:dyDescent="0.2">
      <c r="B369" s="74"/>
      <c r="C369" s="53" t="str">
        <f>IF(C368&lt;EDATE(Variables!B$31,Variables!B$32-1),EDATE(C368,1),"")</f>
        <v/>
      </c>
      <c r="D369" s="74">
        <f t="shared" si="62"/>
        <v>1</v>
      </c>
      <c r="E369" s="74" t="str">
        <f t="shared" si="63"/>
        <v/>
      </c>
      <c r="F369" s="13"/>
      <c r="G369" s="13"/>
      <c r="H369" s="13"/>
      <c r="I369" s="14"/>
      <c r="J369" s="14"/>
      <c r="K369" s="14"/>
      <c r="L369" s="14">
        <f t="shared" si="64"/>
        <v>0</v>
      </c>
      <c r="M369" s="75"/>
      <c r="N369" s="4"/>
      <c r="O369" s="60"/>
      <c r="P369" s="60"/>
      <c r="Q369" s="60"/>
      <c r="R369" s="61"/>
      <c r="S369" s="75"/>
      <c r="T369" s="4"/>
      <c r="U369" s="15"/>
      <c r="V369" s="60"/>
      <c r="W369" s="60"/>
      <c r="X369" s="60"/>
      <c r="Y369" s="61"/>
      <c r="Z369" s="75"/>
      <c r="AA369" s="4"/>
      <c r="AB369" s="60"/>
      <c r="AC369" s="60"/>
      <c r="AD369" s="60"/>
      <c r="AE369" s="60"/>
      <c r="AF369" s="61"/>
      <c r="AG369" s="75"/>
      <c r="AH369" s="4"/>
      <c r="AI369" s="60"/>
      <c r="AJ369" s="60"/>
      <c r="AK369" s="60"/>
      <c r="AL369" s="60"/>
      <c r="AM369" s="60"/>
      <c r="AN369" s="60"/>
      <c r="AO369" s="65"/>
      <c r="AP369" s="75"/>
    </row>
    <row r="370" spans="2:42" ht="15" customHeight="1" x14ac:dyDescent="0.2">
      <c r="B370" s="74"/>
      <c r="C370" s="53" t="str">
        <f>IF(C369&lt;EDATE(Variables!B$31,Variables!B$32-1),EDATE(C369,1),"")</f>
        <v/>
      </c>
      <c r="D370" s="74">
        <f t="shared" si="62"/>
        <v>1</v>
      </c>
      <c r="E370" s="74" t="str">
        <f t="shared" si="63"/>
        <v/>
      </c>
      <c r="F370" s="13"/>
      <c r="G370" s="13"/>
      <c r="H370" s="13"/>
      <c r="I370" s="14"/>
      <c r="J370" s="14"/>
      <c r="K370" s="14"/>
      <c r="L370" s="14">
        <f t="shared" si="64"/>
        <v>0</v>
      </c>
      <c r="M370" s="75"/>
      <c r="N370" s="4"/>
      <c r="O370" s="60"/>
      <c r="P370" s="60"/>
      <c r="Q370" s="60"/>
      <c r="R370" s="61"/>
      <c r="S370" s="75"/>
      <c r="T370" s="4"/>
      <c r="U370" s="15"/>
      <c r="V370" s="60"/>
      <c r="W370" s="60"/>
      <c r="X370" s="60"/>
      <c r="Y370" s="61"/>
      <c r="Z370" s="75"/>
      <c r="AA370" s="4"/>
      <c r="AB370" s="60"/>
      <c r="AC370" s="60"/>
      <c r="AD370" s="60"/>
      <c r="AE370" s="60"/>
      <c r="AF370" s="61"/>
      <c r="AG370" s="75"/>
      <c r="AH370" s="4"/>
      <c r="AI370" s="60"/>
      <c r="AJ370" s="60"/>
      <c r="AK370" s="60"/>
      <c r="AL370" s="60"/>
      <c r="AM370" s="60"/>
      <c r="AN370" s="60"/>
      <c r="AO370" s="65"/>
      <c r="AP370" s="75"/>
    </row>
    <row r="371" spans="2:42" ht="15" customHeight="1" x14ac:dyDescent="0.2">
      <c r="B371" s="74"/>
      <c r="C371" s="53" t="str">
        <f>IF(C370&lt;EDATE(Variables!B$31,Variables!B$32-1),EDATE(C370,1),"")</f>
        <v/>
      </c>
      <c r="D371" s="74">
        <f t="shared" si="62"/>
        <v>1</v>
      </c>
      <c r="E371" s="74" t="str">
        <f t="shared" si="63"/>
        <v/>
      </c>
      <c r="F371" s="13"/>
      <c r="G371" s="13"/>
      <c r="H371" s="13"/>
      <c r="I371" s="14"/>
      <c r="J371" s="14"/>
      <c r="K371" s="14"/>
      <c r="L371" s="14">
        <f t="shared" si="64"/>
        <v>0</v>
      </c>
      <c r="M371" s="75"/>
      <c r="N371" s="4"/>
      <c r="O371" s="60"/>
      <c r="P371" s="60"/>
      <c r="Q371" s="60"/>
      <c r="R371" s="61"/>
      <c r="S371" s="75"/>
      <c r="T371" s="4"/>
      <c r="U371" s="15"/>
      <c r="V371" s="60"/>
      <c r="W371" s="60"/>
      <c r="X371" s="60"/>
      <c r="Y371" s="61"/>
      <c r="Z371" s="75"/>
      <c r="AA371" s="4"/>
      <c r="AB371" s="60"/>
      <c r="AC371" s="60"/>
      <c r="AD371" s="60"/>
      <c r="AE371" s="60"/>
      <c r="AF371" s="61"/>
      <c r="AG371" s="75"/>
      <c r="AH371" s="4"/>
      <c r="AI371" s="60"/>
      <c r="AJ371" s="60"/>
      <c r="AK371" s="60"/>
      <c r="AL371" s="60"/>
      <c r="AM371" s="60"/>
      <c r="AN371" s="60"/>
      <c r="AO371" s="65"/>
      <c r="AP371" s="75"/>
    </row>
    <row r="372" spans="2:42" ht="15" customHeight="1" x14ac:dyDescent="0.2">
      <c r="B372" s="74"/>
      <c r="C372" s="53" t="str">
        <f>IF(C371&lt;EDATE(Variables!B$31,Variables!B$32-1),EDATE(C371,1),"")</f>
        <v/>
      </c>
      <c r="D372" s="74">
        <f t="shared" si="62"/>
        <v>1</v>
      </c>
      <c r="E372" s="74" t="str">
        <f t="shared" si="63"/>
        <v/>
      </c>
      <c r="F372" s="13"/>
      <c r="G372" s="13"/>
      <c r="H372" s="13"/>
      <c r="I372" s="14"/>
      <c r="J372" s="14"/>
      <c r="K372" s="14"/>
      <c r="L372" s="14">
        <f t="shared" si="64"/>
        <v>0</v>
      </c>
      <c r="M372" s="75"/>
      <c r="N372" s="4"/>
      <c r="O372" s="60"/>
      <c r="P372" s="60"/>
      <c r="Q372" s="60"/>
      <c r="R372" s="61"/>
      <c r="S372" s="75"/>
      <c r="T372" s="4"/>
      <c r="U372" s="15"/>
      <c r="V372" s="60"/>
      <c r="W372" s="60"/>
      <c r="X372" s="60"/>
      <c r="Y372" s="61"/>
      <c r="Z372" s="75"/>
      <c r="AA372" s="4"/>
      <c r="AB372" s="60"/>
      <c r="AC372" s="60"/>
      <c r="AD372" s="60"/>
      <c r="AE372" s="60"/>
      <c r="AF372" s="61"/>
      <c r="AG372" s="75"/>
      <c r="AH372" s="4"/>
      <c r="AI372" s="60"/>
      <c r="AJ372" s="60"/>
      <c r="AK372" s="60"/>
      <c r="AL372" s="60"/>
      <c r="AM372" s="60"/>
      <c r="AN372" s="60"/>
      <c r="AO372" s="65"/>
      <c r="AP372" s="75"/>
    </row>
    <row r="373" spans="2:42" ht="15" customHeight="1" x14ac:dyDescent="0.2">
      <c r="B373" s="74"/>
      <c r="C373" s="53" t="str">
        <f>IF(C372&lt;EDATE(Variables!B$31,Variables!B$32-1),EDATE(C372,1),"")</f>
        <v/>
      </c>
      <c r="D373" s="74">
        <f t="shared" si="62"/>
        <v>1</v>
      </c>
      <c r="E373" s="74" t="str">
        <f t="shared" si="63"/>
        <v/>
      </c>
      <c r="F373" s="13"/>
      <c r="G373" s="13"/>
      <c r="H373" s="13"/>
      <c r="I373" s="14"/>
      <c r="J373" s="14"/>
      <c r="K373" s="14"/>
      <c r="L373" s="14">
        <f t="shared" si="64"/>
        <v>0</v>
      </c>
      <c r="M373" s="75"/>
      <c r="N373" s="4"/>
      <c r="O373" s="60"/>
      <c r="P373" s="60"/>
      <c r="Q373" s="60"/>
      <c r="R373" s="61"/>
      <c r="S373" s="75"/>
      <c r="T373" s="4"/>
      <c r="U373" s="15"/>
      <c r="V373" s="60"/>
      <c r="W373" s="60"/>
      <c r="X373" s="60"/>
      <c r="Y373" s="61"/>
      <c r="Z373" s="75"/>
      <c r="AA373" s="4"/>
      <c r="AB373" s="60"/>
      <c r="AC373" s="60"/>
      <c r="AD373" s="60"/>
      <c r="AE373" s="60"/>
      <c r="AF373" s="61"/>
      <c r="AG373" s="75"/>
      <c r="AH373" s="4"/>
      <c r="AI373" s="60"/>
      <c r="AJ373" s="60"/>
      <c r="AK373" s="60"/>
      <c r="AL373" s="60"/>
      <c r="AM373" s="60"/>
      <c r="AN373" s="60"/>
      <c r="AO373" s="65"/>
      <c r="AP373" s="75"/>
    </row>
    <row r="374" spans="2:42" ht="15" customHeight="1" x14ac:dyDescent="0.2">
      <c r="B374" s="74"/>
      <c r="C374" s="53" t="str">
        <f>IF(C373&lt;EDATE(Variables!B$31,Variables!B$32-1),EDATE(C373,1),"")</f>
        <v/>
      </c>
      <c r="D374" s="74">
        <f t="shared" si="62"/>
        <v>1</v>
      </c>
      <c r="E374" s="74" t="str">
        <f t="shared" si="63"/>
        <v/>
      </c>
      <c r="F374" s="13"/>
      <c r="G374" s="13"/>
      <c r="H374" s="13"/>
      <c r="I374" s="14"/>
      <c r="J374" s="14"/>
      <c r="K374" s="14"/>
      <c r="L374" s="14">
        <f t="shared" si="64"/>
        <v>0</v>
      </c>
      <c r="M374" s="75"/>
      <c r="N374" s="4"/>
      <c r="O374" s="60"/>
      <c r="P374" s="60"/>
      <c r="Q374" s="60"/>
      <c r="R374" s="61"/>
      <c r="S374" s="75"/>
      <c r="T374" s="4"/>
      <c r="U374" s="15"/>
      <c r="V374" s="60"/>
      <c r="W374" s="60"/>
      <c r="X374" s="60"/>
      <c r="Y374" s="61"/>
      <c r="Z374" s="75"/>
      <c r="AA374" s="4"/>
      <c r="AB374" s="60"/>
      <c r="AC374" s="60"/>
      <c r="AD374" s="60"/>
      <c r="AE374" s="60"/>
      <c r="AF374" s="61"/>
      <c r="AG374" s="75"/>
      <c r="AH374" s="4"/>
      <c r="AI374" s="60"/>
      <c r="AJ374" s="60"/>
      <c r="AK374" s="60"/>
      <c r="AL374" s="60"/>
      <c r="AM374" s="60"/>
      <c r="AN374" s="60"/>
      <c r="AO374" s="65"/>
      <c r="AP374" s="75"/>
    </row>
    <row r="375" spans="2:42" ht="15" customHeight="1" x14ac:dyDescent="0.2">
      <c r="B375" s="74"/>
      <c r="C375" s="53" t="str">
        <f>IF(C374&lt;EDATE(Variables!B$31,Variables!B$32-1),EDATE(C374,1),"")</f>
        <v/>
      </c>
      <c r="D375" s="74">
        <f t="shared" si="62"/>
        <v>1</v>
      </c>
      <c r="E375" s="74" t="str">
        <f t="shared" si="63"/>
        <v/>
      </c>
      <c r="F375" s="13"/>
      <c r="G375" s="13"/>
      <c r="H375" s="13"/>
      <c r="I375" s="14"/>
      <c r="J375" s="14"/>
      <c r="K375" s="14"/>
      <c r="L375" s="14">
        <f t="shared" si="64"/>
        <v>0</v>
      </c>
      <c r="M375" s="75"/>
      <c r="N375" s="4"/>
      <c r="O375" s="60"/>
      <c r="P375" s="60"/>
      <c r="Q375" s="60"/>
      <c r="R375" s="61"/>
      <c r="S375" s="75"/>
      <c r="T375" s="4"/>
      <c r="U375" s="15"/>
      <c r="V375" s="60"/>
      <c r="W375" s="60"/>
      <c r="X375" s="60"/>
      <c r="Y375" s="61"/>
      <c r="Z375" s="75"/>
      <c r="AA375" s="4"/>
      <c r="AB375" s="60"/>
      <c r="AC375" s="60"/>
      <c r="AD375" s="60"/>
      <c r="AE375" s="60"/>
      <c r="AF375" s="61"/>
      <c r="AG375" s="75"/>
      <c r="AH375" s="4"/>
      <c r="AI375" s="60"/>
      <c r="AJ375" s="60"/>
      <c r="AK375" s="60"/>
      <c r="AL375" s="60"/>
      <c r="AM375" s="60"/>
      <c r="AN375" s="60"/>
      <c r="AO375" s="65"/>
      <c r="AP375" s="75"/>
    </row>
    <row r="376" spans="2:42" ht="15" customHeight="1" x14ac:dyDescent="0.2">
      <c r="B376" s="74"/>
      <c r="C376" s="53" t="str">
        <f>IF(C375&lt;EDATE(Variables!B$31,Variables!B$32-1),EDATE(C375,1),"")</f>
        <v/>
      </c>
      <c r="D376" s="74">
        <f t="shared" si="62"/>
        <v>1</v>
      </c>
      <c r="E376" s="74" t="str">
        <f t="shared" si="63"/>
        <v/>
      </c>
      <c r="F376" s="13"/>
      <c r="G376" s="13"/>
      <c r="H376" s="13"/>
      <c r="I376" s="14"/>
      <c r="J376" s="14"/>
      <c r="K376" s="14"/>
      <c r="L376" s="14">
        <f t="shared" si="64"/>
        <v>0</v>
      </c>
      <c r="M376" s="75"/>
      <c r="N376" s="4"/>
      <c r="O376" s="60"/>
      <c r="P376" s="60"/>
      <c r="Q376" s="60"/>
      <c r="R376" s="61"/>
      <c r="S376" s="75"/>
      <c r="T376" s="4"/>
      <c r="U376" s="15"/>
      <c r="V376" s="60"/>
      <c r="W376" s="60"/>
      <c r="X376" s="60"/>
      <c r="Y376" s="61"/>
      <c r="Z376" s="75"/>
      <c r="AA376" s="4"/>
      <c r="AB376" s="60"/>
      <c r="AC376" s="60"/>
      <c r="AD376" s="60"/>
      <c r="AE376" s="60"/>
      <c r="AF376" s="61"/>
      <c r="AG376" s="75"/>
      <c r="AH376" s="4"/>
      <c r="AI376" s="60"/>
      <c r="AJ376" s="60"/>
      <c r="AK376" s="60"/>
      <c r="AL376" s="60"/>
      <c r="AM376" s="60"/>
      <c r="AN376" s="60"/>
      <c r="AO376" s="65"/>
      <c r="AP376" s="75"/>
    </row>
    <row r="377" spans="2:42" ht="15" customHeight="1" x14ac:dyDescent="0.2">
      <c r="B377" s="74"/>
      <c r="C377" s="53" t="str">
        <f>IF(C376&lt;EDATE(Variables!B$31,Variables!B$32-1),EDATE(C376,1),"")</f>
        <v/>
      </c>
      <c r="D377" s="74">
        <f t="shared" si="62"/>
        <v>1</v>
      </c>
      <c r="E377" s="74" t="str">
        <f t="shared" si="63"/>
        <v/>
      </c>
      <c r="F377" s="13"/>
      <c r="G377" s="13"/>
      <c r="H377" s="13"/>
      <c r="I377" s="14"/>
      <c r="J377" s="14"/>
      <c r="K377" s="14"/>
      <c r="L377" s="14">
        <f t="shared" si="64"/>
        <v>0</v>
      </c>
      <c r="M377" s="75"/>
      <c r="N377" s="4"/>
      <c r="O377" s="60"/>
      <c r="P377" s="60"/>
      <c r="Q377" s="60"/>
      <c r="R377" s="61"/>
      <c r="S377" s="75"/>
      <c r="T377" s="4"/>
      <c r="U377" s="15"/>
      <c r="V377" s="60"/>
      <c r="W377" s="60"/>
      <c r="X377" s="60"/>
      <c r="Y377" s="61"/>
      <c r="Z377" s="75"/>
      <c r="AA377" s="4"/>
      <c r="AB377" s="60"/>
      <c r="AC377" s="60"/>
      <c r="AD377" s="60"/>
      <c r="AE377" s="60"/>
      <c r="AF377" s="61"/>
      <c r="AG377" s="75"/>
      <c r="AH377" s="4"/>
      <c r="AI377" s="60"/>
      <c r="AJ377" s="60"/>
      <c r="AK377" s="60"/>
      <c r="AL377" s="60"/>
      <c r="AM377" s="60"/>
      <c r="AN377" s="60"/>
      <c r="AO377" s="65"/>
      <c r="AP377" s="75"/>
    </row>
    <row r="378" spans="2:42" ht="15" customHeight="1" x14ac:dyDescent="0.2">
      <c r="B378" s="74"/>
      <c r="C378" s="53" t="str">
        <f>IF(C377&lt;EDATE(Variables!B$31,Variables!B$32-1),EDATE(C377,1),"")</f>
        <v/>
      </c>
      <c r="D378" s="74">
        <f t="shared" si="62"/>
        <v>1</v>
      </c>
      <c r="E378" s="74" t="str">
        <f t="shared" si="63"/>
        <v/>
      </c>
      <c r="F378" s="13"/>
      <c r="G378" s="13"/>
      <c r="H378" s="13"/>
      <c r="I378" s="14"/>
      <c r="J378" s="14"/>
      <c r="K378" s="14"/>
      <c r="L378" s="14">
        <f t="shared" si="64"/>
        <v>0</v>
      </c>
      <c r="M378" s="75"/>
      <c r="N378" s="4"/>
      <c r="O378" s="60"/>
      <c r="P378" s="60"/>
      <c r="Q378" s="60"/>
      <c r="R378" s="61"/>
      <c r="S378" s="75"/>
      <c r="T378" s="4"/>
      <c r="U378" s="15"/>
      <c r="V378" s="60"/>
      <c r="W378" s="60"/>
      <c r="X378" s="60"/>
      <c r="Y378" s="61"/>
      <c r="Z378" s="75"/>
      <c r="AA378" s="4"/>
      <c r="AB378" s="60"/>
      <c r="AC378" s="60"/>
      <c r="AD378" s="60"/>
      <c r="AE378" s="60"/>
      <c r="AF378" s="61"/>
      <c r="AG378" s="75"/>
      <c r="AH378" s="4"/>
      <c r="AI378" s="60"/>
      <c r="AJ378" s="60"/>
      <c r="AK378" s="60"/>
      <c r="AL378" s="60"/>
      <c r="AM378" s="60"/>
      <c r="AN378" s="60"/>
      <c r="AO378" s="65"/>
      <c r="AP378" s="75"/>
    </row>
    <row r="379" spans="2:42" ht="15" customHeight="1" x14ac:dyDescent="0.2">
      <c r="B379" s="74"/>
      <c r="C379" s="53" t="str">
        <f>IF(C378&lt;EDATE(Variables!B$31,Variables!B$32-1),EDATE(C378,1),"")</f>
        <v/>
      </c>
      <c r="D379" s="74">
        <f t="shared" si="62"/>
        <v>1</v>
      </c>
      <c r="E379" s="74" t="str">
        <f t="shared" si="63"/>
        <v/>
      </c>
      <c r="F379" s="13"/>
      <c r="G379" s="13"/>
      <c r="H379" s="13"/>
      <c r="I379" s="14"/>
      <c r="J379" s="14"/>
      <c r="K379" s="14"/>
      <c r="L379" s="14">
        <f t="shared" si="64"/>
        <v>0</v>
      </c>
      <c r="M379" s="75"/>
      <c r="N379" s="4"/>
      <c r="O379" s="60"/>
      <c r="P379" s="60"/>
      <c r="Q379" s="60"/>
      <c r="R379" s="61"/>
      <c r="S379" s="75"/>
      <c r="T379" s="4"/>
      <c r="U379" s="15"/>
      <c r="V379" s="60"/>
      <c r="W379" s="60"/>
      <c r="X379" s="60"/>
      <c r="Y379" s="61"/>
      <c r="Z379" s="75"/>
      <c r="AA379" s="4"/>
      <c r="AB379" s="60"/>
      <c r="AC379" s="60"/>
      <c r="AD379" s="60"/>
      <c r="AE379" s="60"/>
      <c r="AF379" s="61"/>
      <c r="AG379" s="75"/>
      <c r="AH379" s="4"/>
      <c r="AI379" s="60"/>
      <c r="AJ379" s="60"/>
      <c r="AK379" s="60"/>
      <c r="AL379" s="60"/>
      <c r="AM379" s="60"/>
      <c r="AN379" s="60"/>
      <c r="AO379" s="65"/>
      <c r="AP379" s="75"/>
    </row>
    <row r="380" spans="2:42" ht="15" customHeight="1" x14ac:dyDescent="0.2">
      <c r="B380" s="74"/>
      <c r="C380" s="53" t="str">
        <f>IF(C379&lt;EDATE(Variables!B$31,Variables!B$32-1),EDATE(C379,1),"")</f>
        <v/>
      </c>
      <c r="D380" s="74">
        <f t="shared" si="62"/>
        <v>1</v>
      </c>
      <c r="E380" s="74" t="str">
        <f t="shared" si="63"/>
        <v/>
      </c>
      <c r="F380" s="13"/>
      <c r="G380" s="13"/>
      <c r="H380" s="13"/>
      <c r="I380" s="14"/>
      <c r="J380" s="14"/>
      <c r="K380" s="14"/>
      <c r="L380" s="14">
        <f t="shared" si="64"/>
        <v>0</v>
      </c>
      <c r="M380" s="75"/>
      <c r="N380" s="4"/>
      <c r="O380" s="60"/>
      <c r="P380" s="60"/>
      <c r="Q380" s="60"/>
      <c r="R380" s="61"/>
      <c r="S380" s="75"/>
      <c r="T380" s="4"/>
      <c r="U380" s="15"/>
      <c r="V380" s="60"/>
      <c r="W380" s="60"/>
      <c r="X380" s="60"/>
      <c r="Y380" s="61"/>
      <c r="Z380" s="75"/>
      <c r="AA380" s="4"/>
      <c r="AB380" s="60"/>
      <c r="AC380" s="60"/>
      <c r="AD380" s="60"/>
      <c r="AE380" s="60"/>
      <c r="AF380" s="61"/>
      <c r="AG380" s="75"/>
      <c r="AH380" s="4"/>
      <c r="AI380" s="60"/>
      <c r="AJ380" s="60"/>
      <c r="AK380" s="60"/>
      <c r="AL380" s="60"/>
      <c r="AM380" s="60"/>
      <c r="AN380" s="60"/>
      <c r="AO380" s="65"/>
      <c r="AP380" s="75"/>
    </row>
    <row r="381" spans="2:42" ht="15" customHeight="1" x14ac:dyDescent="0.2">
      <c r="B381" s="74"/>
      <c r="C381" s="53" t="str">
        <f>IF(C380&lt;EDATE(Variables!B$31,Variables!B$32-1),EDATE(C380,1),"")</f>
        <v/>
      </c>
      <c r="D381" s="74">
        <f t="shared" si="62"/>
        <v>1</v>
      </c>
      <c r="E381" s="74" t="str">
        <f t="shared" si="63"/>
        <v/>
      </c>
      <c r="F381" s="13"/>
      <c r="G381" s="13"/>
      <c r="H381" s="13"/>
      <c r="I381" s="14"/>
      <c r="J381" s="14"/>
      <c r="K381" s="14"/>
      <c r="L381" s="14">
        <f t="shared" si="64"/>
        <v>0</v>
      </c>
      <c r="M381" s="75"/>
      <c r="N381" s="4"/>
      <c r="O381" s="60"/>
      <c r="P381" s="60"/>
      <c r="Q381" s="60"/>
      <c r="R381" s="61"/>
      <c r="S381" s="75"/>
      <c r="T381" s="4"/>
      <c r="U381" s="15"/>
      <c r="V381" s="60"/>
      <c r="W381" s="60"/>
      <c r="X381" s="60"/>
      <c r="Y381" s="61"/>
      <c r="Z381" s="75"/>
      <c r="AA381" s="4"/>
      <c r="AB381" s="60"/>
      <c r="AC381" s="60"/>
      <c r="AD381" s="60"/>
      <c r="AE381" s="60"/>
      <c r="AF381" s="61"/>
      <c r="AG381" s="75"/>
      <c r="AH381" s="4"/>
      <c r="AI381" s="60"/>
      <c r="AJ381" s="60"/>
      <c r="AK381" s="60"/>
      <c r="AL381" s="60"/>
      <c r="AM381" s="60"/>
      <c r="AN381" s="60"/>
      <c r="AO381" s="65"/>
      <c r="AP381" s="75"/>
    </row>
    <row r="382" spans="2:42" ht="15" customHeight="1" x14ac:dyDescent="0.2">
      <c r="B382" s="74"/>
      <c r="C382" s="53" t="str">
        <f>IF(C381&lt;EDATE(Variables!B$31,Variables!B$32-1),EDATE(C381,1),"")</f>
        <v/>
      </c>
      <c r="D382" s="74">
        <f t="shared" si="62"/>
        <v>1</v>
      </c>
      <c r="E382" s="74" t="str">
        <f t="shared" si="63"/>
        <v/>
      </c>
      <c r="F382" s="13"/>
      <c r="G382" s="13"/>
      <c r="H382" s="13"/>
      <c r="I382" s="14"/>
      <c r="J382" s="14"/>
      <c r="K382" s="14"/>
      <c r="L382" s="14">
        <f t="shared" si="64"/>
        <v>0</v>
      </c>
      <c r="M382" s="75"/>
      <c r="N382" s="4"/>
      <c r="O382" s="60"/>
      <c r="P382" s="60"/>
      <c r="Q382" s="60"/>
      <c r="R382" s="61"/>
      <c r="S382" s="75"/>
      <c r="T382" s="4"/>
      <c r="U382" s="15"/>
      <c r="V382" s="60"/>
      <c r="W382" s="60"/>
      <c r="X382" s="60"/>
      <c r="Y382" s="61"/>
      <c r="Z382" s="75"/>
      <c r="AA382" s="4"/>
      <c r="AB382" s="60"/>
      <c r="AC382" s="60"/>
      <c r="AD382" s="60"/>
      <c r="AE382" s="60"/>
      <c r="AF382" s="61"/>
      <c r="AG382" s="75"/>
      <c r="AH382" s="4"/>
      <c r="AI382" s="60"/>
      <c r="AJ382" s="60"/>
      <c r="AK382" s="60"/>
      <c r="AL382" s="60"/>
      <c r="AM382" s="60"/>
      <c r="AN382" s="60"/>
      <c r="AO382" s="65"/>
      <c r="AP382" s="75"/>
    </row>
    <row r="383" spans="2:42" ht="15" customHeight="1" x14ac:dyDescent="0.2">
      <c r="B383" s="74"/>
      <c r="C383" s="53" t="str">
        <f>IF(C382&lt;EDATE(Variables!B$31,Variables!B$32-1),EDATE(C382,1),"")</f>
        <v/>
      </c>
      <c r="D383" s="74">
        <f t="shared" si="62"/>
        <v>1</v>
      </c>
      <c r="E383" s="74" t="str">
        <f t="shared" si="63"/>
        <v/>
      </c>
      <c r="F383" s="13"/>
      <c r="G383" s="13"/>
      <c r="H383" s="13"/>
      <c r="I383" s="14"/>
      <c r="J383" s="14"/>
      <c r="K383" s="14"/>
      <c r="L383" s="14">
        <f t="shared" si="64"/>
        <v>0</v>
      </c>
      <c r="M383" s="75"/>
      <c r="N383" s="4"/>
      <c r="O383" s="60"/>
      <c r="P383" s="60"/>
      <c r="Q383" s="60"/>
      <c r="R383" s="61"/>
      <c r="S383" s="75"/>
      <c r="T383" s="4"/>
      <c r="U383" s="15"/>
      <c r="V383" s="60"/>
      <c r="W383" s="60"/>
      <c r="X383" s="60"/>
      <c r="Y383" s="61"/>
      <c r="Z383" s="75"/>
      <c r="AA383" s="4"/>
      <c r="AB383" s="60"/>
      <c r="AC383" s="60"/>
      <c r="AD383" s="60"/>
      <c r="AE383" s="60"/>
      <c r="AF383" s="61"/>
      <c r="AG383" s="75"/>
      <c r="AH383" s="4"/>
      <c r="AI383" s="60"/>
      <c r="AJ383" s="60"/>
      <c r="AK383" s="60"/>
      <c r="AL383" s="60"/>
      <c r="AM383" s="60"/>
      <c r="AN383" s="60"/>
      <c r="AO383" s="65"/>
      <c r="AP383" s="75"/>
    </row>
    <row r="384" spans="2:42" ht="15" customHeight="1" x14ac:dyDescent="0.2">
      <c r="B384" s="74"/>
      <c r="C384" s="53" t="str">
        <f>IF(C383&lt;EDATE(Variables!B$31,Variables!B$32-1),EDATE(C383,1),"")</f>
        <v/>
      </c>
      <c r="D384" s="74">
        <f t="shared" si="62"/>
        <v>1</v>
      </c>
      <c r="E384" s="74" t="str">
        <f t="shared" si="63"/>
        <v/>
      </c>
      <c r="F384" s="13"/>
      <c r="G384" s="13"/>
      <c r="H384" s="13"/>
      <c r="I384" s="14"/>
      <c r="J384" s="14"/>
      <c r="K384" s="14"/>
      <c r="L384" s="14">
        <f t="shared" si="64"/>
        <v>0</v>
      </c>
      <c r="M384" s="75"/>
      <c r="N384" s="4"/>
      <c r="O384" s="60"/>
      <c r="P384" s="60"/>
      <c r="Q384" s="60"/>
      <c r="R384" s="61"/>
      <c r="S384" s="75"/>
      <c r="T384" s="4"/>
      <c r="U384" s="15"/>
      <c r="V384" s="60"/>
      <c r="W384" s="60"/>
      <c r="X384" s="60"/>
      <c r="Y384" s="61"/>
      <c r="Z384" s="75"/>
      <c r="AA384" s="4"/>
      <c r="AB384" s="60"/>
      <c r="AC384" s="60"/>
      <c r="AD384" s="60"/>
      <c r="AE384" s="60"/>
      <c r="AF384" s="61"/>
      <c r="AG384" s="75"/>
      <c r="AH384" s="4"/>
      <c r="AI384" s="60"/>
      <c r="AJ384" s="60"/>
      <c r="AK384" s="60"/>
      <c r="AL384" s="60"/>
      <c r="AM384" s="60"/>
      <c r="AN384" s="60"/>
      <c r="AO384" s="65"/>
      <c r="AP384" s="75"/>
    </row>
    <row r="385" spans="2:42" ht="15" customHeight="1" x14ac:dyDescent="0.2">
      <c r="B385" s="74"/>
      <c r="C385" s="53" t="str">
        <f>IF(C384&lt;EDATE(Variables!B$31,Variables!B$32-1),EDATE(C384,1),"")</f>
        <v/>
      </c>
      <c r="D385" s="74">
        <f t="shared" si="62"/>
        <v>1</v>
      </c>
      <c r="E385" s="74" t="str">
        <f t="shared" si="63"/>
        <v/>
      </c>
      <c r="F385" s="13"/>
      <c r="G385" s="13"/>
      <c r="H385" s="13"/>
      <c r="I385" s="14"/>
      <c r="J385" s="14"/>
      <c r="K385" s="14"/>
      <c r="L385" s="14">
        <f t="shared" si="64"/>
        <v>0</v>
      </c>
      <c r="M385" s="75"/>
      <c r="N385" s="4"/>
      <c r="O385" s="60"/>
      <c r="P385" s="60"/>
      <c r="Q385" s="60"/>
      <c r="R385" s="61"/>
      <c r="S385" s="75"/>
      <c r="T385" s="4"/>
      <c r="U385" s="15"/>
      <c r="V385" s="60"/>
      <c r="W385" s="60"/>
      <c r="X385" s="60"/>
      <c r="Y385" s="61"/>
      <c r="Z385" s="75"/>
      <c r="AA385" s="4"/>
      <c r="AB385" s="60"/>
      <c r="AC385" s="60"/>
      <c r="AD385" s="60"/>
      <c r="AE385" s="60"/>
      <c r="AF385" s="61"/>
      <c r="AG385" s="75"/>
      <c r="AH385" s="4"/>
      <c r="AI385" s="60"/>
      <c r="AJ385" s="60"/>
      <c r="AK385" s="60"/>
      <c r="AL385" s="60"/>
      <c r="AM385" s="60"/>
      <c r="AN385" s="60"/>
      <c r="AO385" s="65"/>
      <c r="AP385" s="75"/>
    </row>
    <row r="386" spans="2:42" ht="15" customHeight="1" x14ac:dyDescent="0.2">
      <c r="B386" s="74"/>
      <c r="C386" s="53" t="str">
        <f>IF(C385&lt;EDATE(Variables!B$31,Variables!B$32-1),EDATE(C385,1),"")</f>
        <v/>
      </c>
      <c r="D386" s="74">
        <f t="shared" si="62"/>
        <v>1</v>
      </c>
      <c r="E386" s="74" t="str">
        <f t="shared" si="63"/>
        <v/>
      </c>
      <c r="F386" s="13"/>
      <c r="G386" s="13"/>
      <c r="H386" s="13"/>
      <c r="I386" s="14"/>
      <c r="J386" s="14"/>
      <c r="K386" s="14"/>
      <c r="L386" s="14">
        <f t="shared" si="64"/>
        <v>0</v>
      </c>
      <c r="M386" s="75"/>
      <c r="N386" s="4"/>
      <c r="O386" s="60"/>
      <c r="P386" s="60"/>
      <c r="Q386" s="60"/>
      <c r="R386" s="61"/>
      <c r="S386" s="75"/>
      <c r="T386" s="4"/>
      <c r="U386" s="15"/>
      <c r="V386" s="60"/>
      <c r="W386" s="60"/>
      <c r="X386" s="60"/>
      <c r="Y386" s="61"/>
      <c r="Z386" s="75"/>
      <c r="AA386" s="4"/>
      <c r="AB386" s="60"/>
      <c r="AC386" s="60"/>
      <c r="AD386" s="60"/>
      <c r="AE386" s="60"/>
      <c r="AF386" s="61"/>
      <c r="AG386" s="75"/>
      <c r="AH386" s="4"/>
      <c r="AI386" s="60"/>
      <c r="AJ386" s="60"/>
      <c r="AK386" s="60"/>
      <c r="AL386" s="60"/>
      <c r="AM386" s="60"/>
      <c r="AN386" s="60"/>
      <c r="AO386" s="65"/>
      <c r="AP386" s="75"/>
    </row>
    <row r="387" spans="2:42" ht="15" customHeight="1" x14ac:dyDescent="0.2">
      <c r="B387" s="74"/>
      <c r="C387" s="53" t="str">
        <f>IF(C386&lt;EDATE(Variables!B$31,Variables!B$32-1),EDATE(C386,1),"")</f>
        <v/>
      </c>
      <c r="D387" s="74">
        <f t="shared" si="62"/>
        <v>1</v>
      </c>
      <c r="E387" s="74" t="str">
        <f t="shared" si="63"/>
        <v/>
      </c>
      <c r="F387" s="13"/>
      <c r="G387" s="13"/>
      <c r="H387" s="13"/>
      <c r="I387" s="14"/>
      <c r="J387" s="14"/>
      <c r="K387" s="14"/>
      <c r="L387" s="14">
        <f t="shared" si="64"/>
        <v>0</v>
      </c>
      <c r="M387" s="75"/>
      <c r="N387" s="4"/>
      <c r="O387" s="60"/>
      <c r="P387" s="60"/>
      <c r="Q387" s="60"/>
      <c r="R387" s="61"/>
      <c r="S387" s="75"/>
      <c r="T387" s="4"/>
      <c r="U387" s="15"/>
      <c r="V387" s="60"/>
      <c r="W387" s="60"/>
      <c r="X387" s="60"/>
      <c r="Y387" s="61"/>
      <c r="Z387" s="75"/>
      <c r="AA387" s="4"/>
      <c r="AB387" s="60"/>
      <c r="AC387" s="60"/>
      <c r="AD387" s="60"/>
      <c r="AE387" s="60"/>
      <c r="AF387" s="61"/>
      <c r="AG387" s="75"/>
      <c r="AH387" s="4"/>
      <c r="AI387" s="60"/>
      <c r="AJ387" s="60"/>
      <c r="AK387" s="60"/>
      <c r="AL387" s="60"/>
      <c r="AM387" s="60"/>
      <c r="AN387" s="60"/>
      <c r="AO387" s="65"/>
      <c r="AP387" s="75"/>
    </row>
    <row r="388" spans="2:42" ht="15" customHeight="1" x14ac:dyDescent="0.2">
      <c r="B388" s="74"/>
      <c r="C388" s="53" t="str">
        <f>IF(C387&lt;EDATE(Variables!B$31,Variables!B$32-1),EDATE(C387,1),"")</f>
        <v/>
      </c>
      <c r="D388" s="74">
        <f t="shared" si="62"/>
        <v>1</v>
      </c>
      <c r="E388" s="74" t="str">
        <f t="shared" si="63"/>
        <v/>
      </c>
      <c r="F388" s="13"/>
      <c r="G388" s="13"/>
      <c r="H388" s="13"/>
      <c r="I388" s="14"/>
      <c r="J388" s="14"/>
      <c r="K388" s="14"/>
      <c r="L388" s="14">
        <f t="shared" si="64"/>
        <v>0</v>
      </c>
      <c r="M388" s="75"/>
      <c r="N388" s="4"/>
      <c r="O388" s="60"/>
      <c r="P388" s="60"/>
      <c r="Q388" s="60"/>
      <c r="R388" s="61"/>
      <c r="S388" s="75"/>
      <c r="T388" s="4"/>
      <c r="U388" s="15"/>
      <c r="V388" s="60"/>
      <c r="W388" s="60"/>
      <c r="X388" s="60"/>
      <c r="Y388" s="61"/>
      <c r="Z388" s="75"/>
      <c r="AA388" s="4"/>
      <c r="AB388" s="60"/>
      <c r="AC388" s="60"/>
      <c r="AD388" s="60"/>
      <c r="AE388" s="60"/>
      <c r="AF388" s="61"/>
      <c r="AG388" s="75"/>
      <c r="AH388" s="4"/>
      <c r="AI388" s="60"/>
      <c r="AJ388" s="60"/>
      <c r="AK388" s="60"/>
      <c r="AL388" s="60"/>
      <c r="AM388" s="60"/>
      <c r="AN388" s="60"/>
      <c r="AO388" s="65"/>
      <c r="AP388" s="75"/>
    </row>
    <row r="389" spans="2:42" ht="15" customHeight="1" x14ac:dyDescent="0.2">
      <c r="B389" s="74"/>
      <c r="C389" s="53" t="str">
        <f>IF(C388&lt;EDATE(Variables!B$31,Variables!B$32-1),EDATE(C388,1),"")</f>
        <v/>
      </c>
      <c r="D389" s="74">
        <f t="shared" si="62"/>
        <v>1</v>
      </c>
      <c r="E389" s="74" t="str">
        <f t="shared" si="63"/>
        <v/>
      </c>
      <c r="F389" s="13"/>
      <c r="G389" s="13"/>
      <c r="H389" s="13"/>
      <c r="I389" s="14"/>
      <c r="J389" s="14"/>
      <c r="K389" s="14"/>
      <c r="L389" s="14">
        <f t="shared" si="64"/>
        <v>0</v>
      </c>
      <c r="M389" s="75"/>
      <c r="N389" s="4"/>
      <c r="O389" s="60"/>
      <c r="P389" s="60"/>
      <c r="Q389" s="60"/>
      <c r="R389" s="61"/>
      <c r="S389" s="75"/>
      <c r="T389" s="4"/>
      <c r="U389" s="15"/>
      <c r="V389" s="60"/>
      <c r="W389" s="60"/>
      <c r="X389" s="60"/>
      <c r="Y389" s="61"/>
      <c r="Z389" s="75"/>
      <c r="AA389" s="4"/>
      <c r="AB389" s="60"/>
      <c r="AC389" s="60"/>
      <c r="AD389" s="60"/>
      <c r="AE389" s="60"/>
      <c r="AF389" s="61"/>
      <c r="AG389" s="75"/>
      <c r="AH389" s="4"/>
      <c r="AI389" s="60"/>
      <c r="AJ389" s="60"/>
      <c r="AK389" s="60"/>
      <c r="AL389" s="60"/>
      <c r="AM389" s="60"/>
      <c r="AN389" s="60"/>
      <c r="AO389" s="65"/>
      <c r="AP389" s="75"/>
    </row>
    <row r="390" spans="2:42" ht="15" customHeight="1" x14ac:dyDescent="0.2">
      <c r="B390" s="74"/>
      <c r="C390" s="53" t="str">
        <f>IF(C389&lt;EDATE(Variables!B$31,Variables!B$32-1),EDATE(C389,1),"")</f>
        <v/>
      </c>
      <c r="D390" s="74">
        <f t="shared" si="62"/>
        <v>1</v>
      </c>
      <c r="E390" s="74" t="str">
        <f t="shared" si="63"/>
        <v/>
      </c>
      <c r="F390" s="13"/>
      <c r="G390" s="13"/>
      <c r="H390" s="13"/>
      <c r="I390" s="14"/>
      <c r="J390" s="14"/>
      <c r="K390" s="14"/>
      <c r="L390" s="14">
        <f t="shared" si="64"/>
        <v>0</v>
      </c>
      <c r="M390" s="75"/>
      <c r="N390" s="4"/>
      <c r="O390" s="60"/>
      <c r="P390" s="60"/>
      <c r="Q390" s="60"/>
      <c r="R390" s="61"/>
      <c r="S390" s="75"/>
      <c r="T390" s="4"/>
      <c r="U390" s="15"/>
      <c r="V390" s="60"/>
      <c r="W390" s="60"/>
      <c r="X390" s="60"/>
      <c r="Y390" s="61"/>
      <c r="Z390" s="75"/>
      <c r="AA390" s="4"/>
      <c r="AB390" s="60"/>
      <c r="AC390" s="60"/>
      <c r="AD390" s="60"/>
      <c r="AE390" s="60"/>
      <c r="AF390" s="61"/>
      <c r="AG390" s="75"/>
      <c r="AH390" s="4"/>
      <c r="AI390" s="60"/>
      <c r="AJ390" s="60"/>
      <c r="AK390" s="60"/>
      <c r="AL390" s="60"/>
      <c r="AM390" s="60"/>
      <c r="AN390" s="60"/>
      <c r="AO390" s="65"/>
      <c r="AP390" s="75"/>
    </row>
    <row r="391" spans="2:42" ht="15" customHeight="1" x14ac:dyDescent="0.2">
      <c r="B391" s="74"/>
      <c r="C391" s="53" t="str">
        <f>IF(C390&lt;EDATE(Variables!B$31,Variables!B$32-1),EDATE(C390,1),"")</f>
        <v/>
      </c>
      <c r="D391" s="74">
        <f t="shared" si="62"/>
        <v>1</v>
      </c>
      <c r="E391" s="74" t="str">
        <f t="shared" si="63"/>
        <v/>
      </c>
      <c r="F391" s="13"/>
      <c r="G391" s="13"/>
      <c r="H391" s="13"/>
      <c r="I391" s="14"/>
      <c r="J391" s="14"/>
      <c r="K391" s="14"/>
      <c r="L391" s="14">
        <f t="shared" si="64"/>
        <v>0</v>
      </c>
      <c r="M391" s="75"/>
      <c r="N391" s="4"/>
      <c r="O391" s="60"/>
      <c r="P391" s="60"/>
      <c r="Q391" s="60"/>
      <c r="R391" s="61"/>
      <c r="S391" s="75"/>
      <c r="T391" s="4"/>
      <c r="U391" s="15"/>
      <c r="V391" s="60"/>
      <c r="W391" s="60"/>
      <c r="X391" s="60"/>
      <c r="Y391" s="61"/>
      <c r="Z391" s="75"/>
      <c r="AA391" s="4"/>
      <c r="AB391" s="60"/>
      <c r="AC391" s="60"/>
      <c r="AD391" s="60"/>
      <c r="AE391" s="60"/>
      <c r="AF391" s="61"/>
      <c r="AG391" s="75"/>
      <c r="AH391" s="4"/>
      <c r="AI391" s="60"/>
      <c r="AJ391" s="60"/>
      <c r="AK391" s="60"/>
      <c r="AL391" s="60"/>
      <c r="AM391" s="60"/>
      <c r="AN391" s="60"/>
      <c r="AO391" s="65"/>
      <c r="AP391" s="75"/>
    </row>
    <row r="392" spans="2:42" ht="15" customHeight="1" x14ac:dyDescent="0.2">
      <c r="B392" s="74"/>
      <c r="C392" s="53" t="str">
        <f>IF(C391&lt;EDATE(Variables!B$31,Variables!B$32-1),EDATE(C391,1),"")</f>
        <v/>
      </c>
      <c r="D392" s="74">
        <f t="shared" si="62"/>
        <v>1</v>
      </c>
      <c r="E392" s="74" t="str">
        <f t="shared" si="63"/>
        <v/>
      </c>
      <c r="F392" s="13"/>
      <c r="G392" s="13"/>
      <c r="H392" s="13"/>
      <c r="I392" s="14"/>
      <c r="J392" s="14"/>
      <c r="K392" s="14"/>
      <c r="L392" s="14">
        <f t="shared" si="64"/>
        <v>0</v>
      </c>
      <c r="M392" s="75"/>
      <c r="N392" s="4"/>
      <c r="O392" s="60"/>
      <c r="P392" s="60"/>
      <c r="Q392" s="60"/>
      <c r="R392" s="61"/>
      <c r="S392" s="75"/>
      <c r="T392" s="4"/>
      <c r="U392" s="15"/>
      <c r="V392" s="60"/>
      <c r="W392" s="60"/>
      <c r="X392" s="60"/>
      <c r="Y392" s="61"/>
      <c r="Z392" s="75"/>
      <c r="AA392" s="4"/>
      <c r="AB392" s="60"/>
      <c r="AC392" s="60"/>
      <c r="AD392" s="60"/>
      <c r="AE392" s="60"/>
      <c r="AF392" s="61"/>
      <c r="AG392" s="75"/>
      <c r="AH392" s="4"/>
      <c r="AI392" s="60"/>
      <c r="AJ392" s="60"/>
      <c r="AK392" s="60"/>
      <c r="AL392" s="60"/>
      <c r="AM392" s="60"/>
      <c r="AN392" s="60"/>
      <c r="AO392" s="65"/>
      <c r="AP392" s="75"/>
    </row>
    <row r="393" spans="2:42" ht="15" customHeight="1" x14ac:dyDescent="0.2">
      <c r="B393" s="74"/>
      <c r="C393" s="53" t="str">
        <f>IF(C392&lt;EDATE(Variables!B$31,Variables!B$32-1),EDATE(C392,1),"")</f>
        <v/>
      </c>
      <c r="D393" s="74">
        <f t="shared" si="62"/>
        <v>1</v>
      </c>
      <c r="E393" s="74" t="str">
        <f t="shared" si="63"/>
        <v/>
      </c>
      <c r="F393" s="13"/>
      <c r="G393" s="13"/>
      <c r="H393" s="13"/>
      <c r="I393" s="14"/>
      <c r="J393" s="14"/>
      <c r="K393" s="14"/>
      <c r="L393" s="14">
        <f t="shared" si="64"/>
        <v>0</v>
      </c>
      <c r="M393" s="75"/>
      <c r="N393" s="4"/>
      <c r="O393" s="60"/>
      <c r="P393" s="60"/>
      <c r="Q393" s="60"/>
      <c r="R393" s="61"/>
      <c r="S393" s="75"/>
      <c r="T393" s="4"/>
      <c r="U393" s="15"/>
      <c r="V393" s="60"/>
      <c r="W393" s="60"/>
      <c r="X393" s="60"/>
      <c r="Y393" s="61"/>
      <c r="Z393" s="75"/>
      <c r="AA393" s="4"/>
      <c r="AB393" s="60"/>
      <c r="AC393" s="60"/>
      <c r="AD393" s="60"/>
      <c r="AE393" s="60"/>
      <c r="AF393" s="61"/>
      <c r="AG393" s="75"/>
      <c r="AH393" s="4"/>
      <c r="AI393" s="60"/>
      <c r="AJ393" s="60"/>
      <c r="AK393" s="60"/>
      <c r="AL393" s="60"/>
      <c r="AM393" s="60"/>
      <c r="AN393" s="60"/>
      <c r="AO393" s="65"/>
      <c r="AP393" s="75"/>
    </row>
    <row r="394" spans="2:42" ht="15" customHeight="1" x14ac:dyDescent="0.2">
      <c r="B394" s="74"/>
      <c r="C394" s="53" t="str">
        <f>IF(C393&lt;EDATE(Variables!B$31,Variables!B$32-1),EDATE(C393,1),"")</f>
        <v/>
      </c>
      <c r="D394" s="74">
        <f t="shared" si="62"/>
        <v>1</v>
      </c>
      <c r="E394" s="74" t="str">
        <f t="shared" si="63"/>
        <v/>
      </c>
      <c r="F394" s="13"/>
      <c r="G394" s="13"/>
      <c r="H394" s="13"/>
      <c r="I394" s="14"/>
      <c r="J394" s="14"/>
      <c r="K394" s="14"/>
      <c r="L394" s="14">
        <f t="shared" si="64"/>
        <v>0</v>
      </c>
      <c r="M394" s="75"/>
      <c r="N394" s="4"/>
      <c r="O394" s="60"/>
      <c r="P394" s="60"/>
      <c r="Q394" s="60"/>
      <c r="R394" s="61"/>
      <c r="S394" s="75"/>
      <c r="T394" s="4"/>
      <c r="U394" s="15"/>
      <c r="V394" s="60"/>
      <c r="W394" s="60"/>
      <c r="X394" s="60"/>
      <c r="Y394" s="61"/>
      <c r="Z394" s="75"/>
      <c r="AA394" s="4"/>
      <c r="AB394" s="60"/>
      <c r="AC394" s="60"/>
      <c r="AD394" s="60"/>
      <c r="AE394" s="60"/>
      <c r="AF394" s="61"/>
      <c r="AG394" s="75"/>
      <c r="AH394" s="4"/>
      <c r="AI394" s="60"/>
      <c r="AJ394" s="60"/>
      <c r="AK394" s="60"/>
      <c r="AL394" s="60"/>
      <c r="AM394" s="60"/>
      <c r="AN394" s="60"/>
      <c r="AO394" s="65"/>
      <c r="AP394" s="75"/>
    </row>
    <row r="395" spans="2:42" ht="15" customHeight="1" x14ac:dyDescent="0.2">
      <c r="B395" s="74"/>
      <c r="C395" s="53" t="str">
        <f>IF(C394&lt;EDATE(Variables!B$31,Variables!B$32-1),EDATE(C394,1),"")</f>
        <v/>
      </c>
      <c r="D395" s="74">
        <f t="shared" si="62"/>
        <v>1</v>
      </c>
      <c r="E395" s="74" t="str">
        <f t="shared" si="63"/>
        <v/>
      </c>
      <c r="F395" s="13"/>
      <c r="G395" s="13"/>
      <c r="H395" s="13"/>
      <c r="I395" s="14"/>
      <c r="J395" s="14"/>
      <c r="K395" s="14"/>
      <c r="L395" s="14">
        <f t="shared" si="64"/>
        <v>0</v>
      </c>
      <c r="M395" s="75"/>
      <c r="N395" s="4"/>
      <c r="O395" s="60"/>
      <c r="P395" s="60"/>
      <c r="Q395" s="60"/>
      <c r="R395" s="61"/>
      <c r="S395" s="75"/>
      <c r="T395" s="4"/>
      <c r="U395" s="15"/>
      <c r="V395" s="60"/>
      <c r="W395" s="60"/>
      <c r="X395" s="60"/>
      <c r="Y395" s="61"/>
      <c r="Z395" s="75"/>
      <c r="AA395" s="4"/>
      <c r="AB395" s="60"/>
      <c r="AC395" s="60"/>
      <c r="AD395" s="60"/>
      <c r="AE395" s="60"/>
      <c r="AF395" s="61"/>
      <c r="AG395" s="75"/>
      <c r="AH395" s="4"/>
      <c r="AI395" s="60"/>
      <c r="AJ395" s="60"/>
      <c r="AK395" s="60"/>
      <c r="AL395" s="60"/>
      <c r="AM395" s="60"/>
      <c r="AN395" s="60"/>
      <c r="AO395" s="65"/>
      <c r="AP395" s="75"/>
    </row>
    <row r="396" spans="2:42" ht="15" customHeight="1" x14ac:dyDescent="0.2">
      <c r="B396" s="74"/>
      <c r="C396" s="53" t="str">
        <f>IF(C395&lt;EDATE(Variables!B$31,Variables!B$32-1),EDATE(C395,1),"")</f>
        <v/>
      </c>
      <c r="D396" s="74">
        <f t="shared" si="62"/>
        <v>1</v>
      </c>
      <c r="E396" s="74" t="str">
        <f t="shared" si="63"/>
        <v/>
      </c>
      <c r="F396" s="13"/>
      <c r="G396" s="13"/>
      <c r="H396" s="13"/>
      <c r="I396" s="14"/>
      <c r="J396" s="14"/>
      <c r="K396" s="14"/>
      <c r="L396" s="14">
        <f t="shared" si="64"/>
        <v>0</v>
      </c>
      <c r="M396" s="75"/>
      <c r="N396" s="4"/>
      <c r="O396" s="60"/>
      <c r="P396" s="60"/>
      <c r="Q396" s="60"/>
      <c r="R396" s="61"/>
      <c r="S396" s="75"/>
      <c r="T396" s="4"/>
      <c r="U396" s="15"/>
      <c r="V396" s="60"/>
      <c r="W396" s="60"/>
      <c r="X396" s="60"/>
      <c r="Y396" s="61"/>
      <c r="Z396" s="75"/>
      <c r="AA396" s="4"/>
      <c r="AB396" s="60"/>
      <c r="AC396" s="60"/>
      <c r="AD396" s="60"/>
      <c r="AE396" s="60"/>
      <c r="AF396" s="61"/>
      <c r="AG396" s="75"/>
      <c r="AH396" s="4"/>
      <c r="AI396" s="60"/>
      <c r="AJ396" s="60"/>
      <c r="AK396" s="60"/>
      <c r="AL396" s="60"/>
      <c r="AM396" s="60"/>
      <c r="AN396" s="60"/>
      <c r="AO396" s="65"/>
      <c r="AP396" s="75"/>
    </row>
    <row r="397" spans="2:42" ht="15" customHeight="1" x14ac:dyDescent="0.2">
      <c r="B397" s="74"/>
      <c r="C397" s="53" t="str">
        <f>IF(C396&lt;EDATE(Variables!B$31,Variables!B$32-1),EDATE(C396,1),"")</f>
        <v/>
      </c>
      <c r="D397" s="74">
        <f t="shared" si="62"/>
        <v>1</v>
      </c>
      <c r="E397" s="74" t="str">
        <f t="shared" si="63"/>
        <v/>
      </c>
      <c r="F397" s="13"/>
      <c r="G397" s="13"/>
      <c r="H397" s="13"/>
      <c r="I397" s="14"/>
      <c r="J397" s="14"/>
      <c r="K397" s="14"/>
      <c r="L397" s="14">
        <f t="shared" si="64"/>
        <v>0</v>
      </c>
      <c r="M397" s="75"/>
      <c r="N397" s="4"/>
      <c r="O397" s="60"/>
      <c r="P397" s="60"/>
      <c r="Q397" s="60"/>
      <c r="R397" s="61"/>
      <c r="S397" s="75"/>
      <c r="T397" s="4"/>
      <c r="U397" s="15"/>
      <c r="V397" s="60"/>
      <c r="W397" s="60"/>
      <c r="X397" s="60"/>
      <c r="Y397" s="61"/>
      <c r="Z397" s="75"/>
      <c r="AA397" s="4"/>
      <c r="AB397" s="60"/>
      <c r="AC397" s="60"/>
      <c r="AD397" s="60"/>
      <c r="AE397" s="60"/>
      <c r="AF397" s="61"/>
      <c r="AG397" s="75"/>
      <c r="AH397" s="4"/>
      <c r="AI397" s="60"/>
      <c r="AJ397" s="60"/>
      <c r="AK397" s="60"/>
      <c r="AL397" s="60"/>
      <c r="AM397" s="60"/>
      <c r="AN397" s="60"/>
      <c r="AO397" s="65"/>
      <c r="AP397" s="75"/>
    </row>
    <row r="398" spans="2:42" ht="15" customHeight="1" x14ac:dyDescent="0.2">
      <c r="B398" s="74"/>
      <c r="C398" s="53" t="str">
        <f>IF(C397&lt;EDATE(Variables!B$31,Variables!B$32-1),EDATE(C397,1),"")</f>
        <v/>
      </c>
      <c r="D398" s="74">
        <f t="shared" si="62"/>
        <v>1</v>
      </c>
      <c r="E398" s="74" t="str">
        <f t="shared" si="63"/>
        <v/>
      </c>
      <c r="F398" s="13"/>
      <c r="G398" s="13"/>
      <c r="H398" s="13"/>
      <c r="I398" s="14"/>
      <c r="J398" s="14"/>
      <c r="K398" s="14"/>
      <c r="L398" s="14">
        <f t="shared" si="64"/>
        <v>0</v>
      </c>
      <c r="M398" s="75"/>
      <c r="N398" s="4"/>
      <c r="O398" s="60"/>
      <c r="P398" s="60"/>
      <c r="Q398" s="60"/>
      <c r="R398" s="61"/>
      <c r="S398" s="75"/>
      <c r="T398" s="4"/>
      <c r="U398" s="15"/>
      <c r="V398" s="60"/>
      <c r="W398" s="60"/>
      <c r="X398" s="60"/>
      <c r="Y398" s="61"/>
      <c r="Z398" s="75"/>
      <c r="AA398" s="4"/>
      <c r="AB398" s="60"/>
      <c r="AC398" s="60"/>
      <c r="AD398" s="60"/>
      <c r="AE398" s="60"/>
      <c r="AF398" s="61"/>
      <c r="AG398" s="75"/>
      <c r="AH398" s="4"/>
      <c r="AI398" s="60"/>
      <c r="AJ398" s="60"/>
      <c r="AK398" s="60"/>
      <c r="AL398" s="60"/>
      <c r="AM398" s="60"/>
      <c r="AN398" s="60"/>
      <c r="AO398" s="65"/>
      <c r="AP398" s="75"/>
    </row>
    <row r="399" spans="2:42" ht="15" customHeight="1" x14ac:dyDescent="0.2">
      <c r="B399" s="74"/>
      <c r="C399" s="53" t="str">
        <f>IF(C398&lt;EDATE(Variables!B$31,Variables!B$32-1),EDATE(C398,1),"")</f>
        <v/>
      </c>
      <c r="D399" s="74">
        <f t="shared" ref="D399:D462" si="65">IFERROR(IF(ISNUMBER(E399),0,1),"")</f>
        <v>1</v>
      </c>
      <c r="E399" s="74" t="str">
        <f t="shared" ref="E399:E462" si="66">IFERROR(YEAR(C399),"")</f>
        <v/>
      </c>
      <c r="F399" s="13"/>
      <c r="G399" s="13"/>
      <c r="H399" s="13"/>
      <c r="I399" s="14"/>
      <c r="J399" s="14"/>
      <c r="K399" s="14"/>
      <c r="L399" s="14">
        <f t="shared" ref="L399:L462" si="67">IFERROR(SUM(I399:K399),"")</f>
        <v>0</v>
      </c>
      <c r="M399" s="75"/>
      <c r="N399" s="4"/>
      <c r="O399" s="60"/>
      <c r="P399" s="60"/>
      <c r="Q399" s="60"/>
      <c r="R399" s="61"/>
      <c r="S399" s="75"/>
      <c r="T399" s="4"/>
      <c r="U399" s="15"/>
      <c r="V399" s="60"/>
      <c r="W399" s="60"/>
      <c r="X399" s="60"/>
      <c r="Y399" s="61"/>
      <c r="Z399" s="75"/>
      <c r="AA399" s="4"/>
      <c r="AB399" s="60"/>
      <c r="AC399" s="60"/>
      <c r="AD399" s="60"/>
      <c r="AE399" s="60"/>
      <c r="AF399" s="61"/>
      <c r="AG399" s="75"/>
      <c r="AH399" s="4"/>
      <c r="AI399" s="60"/>
      <c r="AJ399" s="60"/>
      <c r="AK399" s="60"/>
      <c r="AL399" s="60"/>
      <c r="AM399" s="60"/>
      <c r="AN399" s="60"/>
      <c r="AO399" s="65"/>
      <c r="AP399" s="75"/>
    </row>
    <row r="400" spans="2:42" ht="15" customHeight="1" x14ac:dyDescent="0.2">
      <c r="B400" s="74"/>
      <c r="C400" s="53" t="str">
        <f>IF(C399&lt;EDATE(Variables!B$31,Variables!B$32-1),EDATE(C399,1),"")</f>
        <v/>
      </c>
      <c r="D400" s="74">
        <f t="shared" si="65"/>
        <v>1</v>
      </c>
      <c r="E400" s="74" t="str">
        <f t="shared" si="66"/>
        <v/>
      </c>
      <c r="F400" s="13"/>
      <c r="G400" s="13"/>
      <c r="H400" s="13"/>
      <c r="I400" s="14"/>
      <c r="J400" s="14"/>
      <c r="K400" s="14"/>
      <c r="L400" s="14">
        <f t="shared" si="67"/>
        <v>0</v>
      </c>
      <c r="M400" s="75"/>
      <c r="N400" s="4"/>
      <c r="O400" s="60"/>
      <c r="P400" s="60"/>
      <c r="Q400" s="60"/>
      <c r="R400" s="61"/>
      <c r="S400" s="75"/>
      <c r="T400" s="4"/>
      <c r="U400" s="15"/>
      <c r="V400" s="60"/>
      <c r="W400" s="60"/>
      <c r="X400" s="60"/>
      <c r="Y400" s="61"/>
      <c r="Z400" s="75"/>
      <c r="AA400" s="4"/>
      <c r="AB400" s="60"/>
      <c r="AC400" s="60"/>
      <c r="AD400" s="60"/>
      <c r="AE400" s="60"/>
      <c r="AF400" s="61"/>
      <c r="AG400" s="75"/>
      <c r="AH400" s="4"/>
      <c r="AI400" s="60"/>
      <c r="AJ400" s="60"/>
      <c r="AK400" s="60"/>
      <c r="AL400" s="60"/>
      <c r="AM400" s="60"/>
      <c r="AN400" s="60"/>
      <c r="AO400" s="65"/>
      <c r="AP400" s="75"/>
    </row>
    <row r="401" spans="2:42" ht="15" customHeight="1" x14ac:dyDescent="0.2">
      <c r="B401" s="74"/>
      <c r="C401" s="53" t="str">
        <f>IF(C400&lt;EDATE(Variables!B$31,Variables!B$32-1),EDATE(C400,1),"")</f>
        <v/>
      </c>
      <c r="D401" s="74">
        <f t="shared" si="65"/>
        <v>1</v>
      </c>
      <c r="E401" s="74" t="str">
        <f t="shared" si="66"/>
        <v/>
      </c>
      <c r="F401" s="13"/>
      <c r="G401" s="13"/>
      <c r="H401" s="13"/>
      <c r="I401" s="14"/>
      <c r="J401" s="14"/>
      <c r="K401" s="14"/>
      <c r="L401" s="14">
        <f t="shared" si="67"/>
        <v>0</v>
      </c>
      <c r="M401" s="75"/>
      <c r="N401" s="4"/>
      <c r="O401" s="60"/>
      <c r="P401" s="60"/>
      <c r="Q401" s="60"/>
      <c r="R401" s="61"/>
      <c r="S401" s="75"/>
      <c r="T401" s="4"/>
      <c r="U401" s="15"/>
      <c r="V401" s="60"/>
      <c r="W401" s="60"/>
      <c r="X401" s="60"/>
      <c r="Y401" s="61"/>
      <c r="Z401" s="75"/>
      <c r="AA401" s="4"/>
      <c r="AB401" s="60"/>
      <c r="AC401" s="60"/>
      <c r="AD401" s="60"/>
      <c r="AE401" s="60"/>
      <c r="AF401" s="61"/>
      <c r="AG401" s="75"/>
      <c r="AH401" s="4"/>
      <c r="AI401" s="60"/>
      <c r="AJ401" s="60"/>
      <c r="AK401" s="60"/>
      <c r="AL401" s="60"/>
      <c r="AM401" s="60"/>
      <c r="AN401" s="60"/>
      <c r="AO401" s="65"/>
      <c r="AP401" s="75"/>
    </row>
    <row r="402" spans="2:42" ht="15" customHeight="1" x14ac:dyDescent="0.2">
      <c r="B402" s="74"/>
      <c r="C402" s="53" t="str">
        <f>IF(C401&lt;EDATE(Variables!B$31,Variables!B$32-1),EDATE(C401,1),"")</f>
        <v/>
      </c>
      <c r="D402" s="74">
        <f t="shared" si="65"/>
        <v>1</v>
      </c>
      <c r="E402" s="74" t="str">
        <f t="shared" si="66"/>
        <v/>
      </c>
      <c r="F402" s="13"/>
      <c r="G402" s="13"/>
      <c r="H402" s="13"/>
      <c r="I402" s="14"/>
      <c r="J402" s="14"/>
      <c r="K402" s="14"/>
      <c r="L402" s="14">
        <f t="shared" si="67"/>
        <v>0</v>
      </c>
      <c r="M402" s="75"/>
      <c r="N402" s="4"/>
      <c r="O402" s="60"/>
      <c r="P402" s="60"/>
      <c r="Q402" s="60"/>
      <c r="R402" s="61"/>
      <c r="S402" s="75"/>
      <c r="T402" s="4"/>
      <c r="U402" s="15"/>
      <c r="V402" s="60"/>
      <c r="W402" s="60"/>
      <c r="X402" s="60"/>
      <c r="Y402" s="61"/>
      <c r="Z402" s="75"/>
      <c r="AA402" s="4"/>
      <c r="AB402" s="60"/>
      <c r="AC402" s="60"/>
      <c r="AD402" s="60"/>
      <c r="AE402" s="60"/>
      <c r="AF402" s="61"/>
      <c r="AG402" s="75"/>
      <c r="AH402" s="4"/>
      <c r="AI402" s="60"/>
      <c r="AJ402" s="60"/>
      <c r="AK402" s="60"/>
      <c r="AL402" s="60"/>
      <c r="AM402" s="60"/>
      <c r="AN402" s="60"/>
      <c r="AO402" s="65"/>
      <c r="AP402" s="75"/>
    </row>
    <row r="403" spans="2:42" ht="15" customHeight="1" x14ac:dyDescent="0.2">
      <c r="B403" s="74"/>
      <c r="C403" s="53" t="str">
        <f>IF(C402&lt;EDATE(Variables!B$31,Variables!B$32-1),EDATE(C402,1),"")</f>
        <v/>
      </c>
      <c r="D403" s="74">
        <f t="shared" si="65"/>
        <v>1</v>
      </c>
      <c r="E403" s="74" t="str">
        <f t="shared" si="66"/>
        <v/>
      </c>
      <c r="F403" s="13"/>
      <c r="G403" s="13"/>
      <c r="H403" s="13"/>
      <c r="I403" s="14"/>
      <c r="J403" s="14"/>
      <c r="K403" s="14"/>
      <c r="L403" s="14">
        <f t="shared" si="67"/>
        <v>0</v>
      </c>
      <c r="M403" s="75"/>
      <c r="N403" s="4"/>
      <c r="O403" s="60"/>
      <c r="P403" s="60"/>
      <c r="Q403" s="60"/>
      <c r="R403" s="61"/>
      <c r="S403" s="75"/>
      <c r="T403" s="4"/>
      <c r="U403" s="15"/>
      <c r="V403" s="60"/>
      <c r="W403" s="60"/>
      <c r="X403" s="60"/>
      <c r="Y403" s="61"/>
      <c r="Z403" s="75"/>
      <c r="AA403" s="4"/>
      <c r="AB403" s="60"/>
      <c r="AC403" s="60"/>
      <c r="AD403" s="60"/>
      <c r="AE403" s="60"/>
      <c r="AF403" s="61"/>
      <c r="AG403" s="75"/>
      <c r="AH403" s="4"/>
      <c r="AI403" s="60"/>
      <c r="AJ403" s="60"/>
      <c r="AK403" s="60"/>
      <c r="AL403" s="60"/>
      <c r="AM403" s="60"/>
      <c r="AN403" s="60"/>
      <c r="AO403" s="65"/>
      <c r="AP403" s="75"/>
    </row>
    <row r="404" spans="2:42" ht="15" customHeight="1" x14ac:dyDescent="0.2">
      <c r="B404" s="74"/>
      <c r="C404" s="53" t="str">
        <f>IF(C403&lt;EDATE(Variables!B$31,Variables!B$32-1),EDATE(C403,1),"")</f>
        <v/>
      </c>
      <c r="D404" s="74">
        <f t="shared" si="65"/>
        <v>1</v>
      </c>
      <c r="E404" s="74" t="str">
        <f t="shared" si="66"/>
        <v/>
      </c>
      <c r="F404" s="13"/>
      <c r="G404" s="13"/>
      <c r="H404" s="13"/>
      <c r="I404" s="14"/>
      <c r="J404" s="14"/>
      <c r="K404" s="14"/>
      <c r="L404" s="14">
        <f t="shared" si="67"/>
        <v>0</v>
      </c>
      <c r="M404" s="75"/>
      <c r="N404" s="4"/>
      <c r="O404" s="60"/>
      <c r="P404" s="60"/>
      <c r="Q404" s="60"/>
      <c r="R404" s="61"/>
      <c r="S404" s="75"/>
      <c r="T404" s="4"/>
      <c r="U404" s="15"/>
      <c r="V404" s="60"/>
      <c r="W404" s="60"/>
      <c r="X404" s="60"/>
      <c r="Y404" s="61"/>
      <c r="Z404" s="75"/>
      <c r="AA404" s="4"/>
      <c r="AB404" s="60"/>
      <c r="AC404" s="60"/>
      <c r="AD404" s="60"/>
      <c r="AE404" s="60"/>
      <c r="AF404" s="61"/>
      <c r="AG404" s="75"/>
      <c r="AH404" s="4"/>
      <c r="AI404" s="60"/>
      <c r="AJ404" s="60"/>
      <c r="AK404" s="60"/>
      <c r="AL404" s="60"/>
      <c r="AM404" s="60"/>
      <c r="AN404" s="60"/>
      <c r="AO404" s="65"/>
      <c r="AP404" s="75"/>
    </row>
    <row r="405" spans="2:42" ht="15" customHeight="1" x14ac:dyDescent="0.2">
      <c r="B405" s="74"/>
      <c r="C405" s="53" t="str">
        <f>IF(C404&lt;EDATE(Variables!B$31,Variables!B$32-1),EDATE(C404,1),"")</f>
        <v/>
      </c>
      <c r="D405" s="74">
        <f t="shared" si="65"/>
        <v>1</v>
      </c>
      <c r="E405" s="74" t="str">
        <f t="shared" si="66"/>
        <v/>
      </c>
      <c r="F405" s="13"/>
      <c r="G405" s="13"/>
      <c r="H405" s="13"/>
      <c r="I405" s="14"/>
      <c r="J405" s="14"/>
      <c r="K405" s="14"/>
      <c r="L405" s="14">
        <f t="shared" si="67"/>
        <v>0</v>
      </c>
      <c r="M405" s="75"/>
      <c r="N405" s="4"/>
      <c r="O405" s="60"/>
      <c r="P405" s="60"/>
      <c r="Q405" s="60"/>
      <c r="R405" s="61"/>
      <c r="S405" s="75"/>
      <c r="T405" s="4"/>
      <c r="U405" s="15"/>
      <c r="V405" s="60"/>
      <c r="W405" s="60"/>
      <c r="X405" s="60"/>
      <c r="Y405" s="61"/>
      <c r="Z405" s="75"/>
      <c r="AA405" s="4"/>
      <c r="AB405" s="60"/>
      <c r="AC405" s="60"/>
      <c r="AD405" s="60"/>
      <c r="AE405" s="60"/>
      <c r="AF405" s="61"/>
      <c r="AG405" s="75"/>
      <c r="AH405" s="4"/>
      <c r="AI405" s="60"/>
      <c r="AJ405" s="60"/>
      <c r="AK405" s="60"/>
      <c r="AL405" s="60"/>
      <c r="AM405" s="60"/>
      <c r="AN405" s="60"/>
      <c r="AO405" s="65"/>
      <c r="AP405" s="75"/>
    </row>
    <row r="406" spans="2:42" ht="15" customHeight="1" x14ac:dyDescent="0.2">
      <c r="B406" s="74"/>
      <c r="C406" s="53" t="str">
        <f>IF(C405&lt;EDATE(Variables!B$31,Variables!B$32-1),EDATE(C405,1),"")</f>
        <v/>
      </c>
      <c r="D406" s="74">
        <f t="shared" si="65"/>
        <v>1</v>
      </c>
      <c r="E406" s="74" t="str">
        <f t="shared" si="66"/>
        <v/>
      </c>
      <c r="F406" s="13"/>
      <c r="G406" s="13"/>
      <c r="H406" s="13"/>
      <c r="I406" s="14"/>
      <c r="J406" s="14"/>
      <c r="K406" s="14"/>
      <c r="L406" s="14">
        <f t="shared" si="67"/>
        <v>0</v>
      </c>
      <c r="M406" s="75"/>
      <c r="N406" s="4"/>
      <c r="O406" s="60"/>
      <c r="P406" s="60"/>
      <c r="Q406" s="60"/>
      <c r="R406" s="61"/>
      <c r="S406" s="75"/>
      <c r="T406" s="4"/>
      <c r="U406" s="15"/>
      <c r="V406" s="60"/>
      <c r="W406" s="60"/>
      <c r="X406" s="60"/>
      <c r="Y406" s="61"/>
      <c r="Z406" s="75"/>
      <c r="AA406" s="4"/>
      <c r="AB406" s="60"/>
      <c r="AC406" s="60"/>
      <c r="AD406" s="60"/>
      <c r="AE406" s="60"/>
      <c r="AF406" s="61"/>
      <c r="AG406" s="75"/>
      <c r="AH406" s="4"/>
      <c r="AI406" s="60"/>
      <c r="AJ406" s="60"/>
      <c r="AK406" s="60"/>
      <c r="AL406" s="60"/>
      <c r="AM406" s="60"/>
      <c r="AN406" s="60"/>
      <c r="AO406" s="65"/>
      <c r="AP406" s="75"/>
    </row>
    <row r="407" spans="2:42" ht="15" customHeight="1" x14ac:dyDescent="0.2">
      <c r="B407" s="74"/>
      <c r="C407" s="53" t="str">
        <f>IF(C406&lt;EDATE(Variables!B$31,Variables!B$32-1),EDATE(C406,1),"")</f>
        <v/>
      </c>
      <c r="D407" s="74">
        <f t="shared" si="65"/>
        <v>1</v>
      </c>
      <c r="E407" s="74" t="str">
        <f t="shared" si="66"/>
        <v/>
      </c>
      <c r="F407" s="13"/>
      <c r="G407" s="13"/>
      <c r="H407" s="13"/>
      <c r="I407" s="14"/>
      <c r="J407" s="14"/>
      <c r="K407" s="14"/>
      <c r="L407" s="14">
        <f t="shared" si="67"/>
        <v>0</v>
      </c>
      <c r="M407" s="75"/>
      <c r="N407" s="4"/>
      <c r="O407" s="60"/>
      <c r="P407" s="60"/>
      <c r="Q407" s="60"/>
      <c r="R407" s="61"/>
      <c r="S407" s="75"/>
      <c r="T407" s="4"/>
      <c r="U407" s="15"/>
      <c r="V407" s="60"/>
      <c r="W407" s="60"/>
      <c r="X407" s="60"/>
      <c r="Y407" s="61"/>
      <c r="Z407" s="75"/>
      <c r="AA407" s="4"/>
      <c r="AB407" s="60"/>
      <c r="AC407" s="60"/>
      <c r="AD407" s="60"/>
      <c r="AE407" s="60"/>
      <c r="AF407" s="61"/>
      <c r="AG407" s="75"/>
      <c r="AH407" s="4"/>
      <c r="AI407" s="60"/>
      <c r="AJ407" s="60"/>
      <c r="AK407" s="60"/>
      <c r="AL407" s="60"/>
      <c r="AM407" s="60"/>
      <c r="AN407" s="60"/>
      <c r="AO407" s="65"/>
      <c r="AP407" s="75"/>
    </row>
    <row r="408" spans="2:42" ht="15" customHeight="1" x14ac:dyDescent="0.2">
      <c r="B408" s="74"/>
      <c r="C408" s="53" t="str">
        <f>IF(C407&lt;EDATE(Variables!B$31,Variables!B$32-1),EDATE(C407,1),"")</f>
        <v/>
      </c>
      <c r="D408" s="74">
        <f t="shared" si="65"/>
        <v>1</v>
      </c>
      <c r="E408" s="74" t="str">
        <f t="shared" si="66"/>
        <v/>
      </c>
      <c r="F408" s="13"/>
      <c r="G408" s="13"/>
      <c r="H408" s="13"/>
      <c r="I408" s="14"/>
      <c r="J408" s="14"/>
      <c r="K408" s="14"/>
      <c r="L408" s="14">
        <f t="shared" si="67"/>
        <v>0</v>
      </c>
      <c r="M408" s="75"/>
      <c r="N408" s="4"/>
      <c r="O408" s="60"/>
      <c r="P408" s="60"/>
      <c r="Q408" s="60"/>
      <c r="R408" s="61"/>
      <c r="S408" s="75"/>
      <c r="T408" s="4"/>
      <c r="U408" s="15"/>
      <c r="V408" s="60"/>
      <c r="W408" s="60"/>
      <c r="X408" s="60"/>
      <c r="Y408" s="61"/>
      <c r="Z408" s="75"/>
      <c r="AA408" s="4"/>
      <c r="AB408" s="60"/>
      <c r="AC408" s="60"/>
      <c r="AD408" s="60"/>
      <c r="AE408" s="60"/>
      <c r="AF408" s="61"/>
      <c r="AG408" s="75"/>
      <c r="AH408" s="4"/>
      <c r="AI408" s="60"/>
      <c r="AJ408" s="60"/>
      <c r="AK408" s="60"/>
      <c r="AL408" s="60"/>
      <c r="AM408" s="60"/>
      <c r="AN408" s="60"/>
      <c r="AO408" s="65"/>
      <c r="AP408" s="75"/>
    </row>
    <row r="409" spans="2:42" ht="15" customHeight="1" x14ac:dyDescent="0.2">
      <c r="B409" s="74"/>
      <c r="C409" s="53" t="str">
        <f>IF(C408&lt;EDATE(Variables!B$31,Variables!B$32-1),EDATE(C408,1),"")</f>
        <v/>
      </c>
      <c r="D409" s="74">
        <f t="shared" si="65"/>
        <v>1</v>
      </c>
      <c r="E409" s="74" t="str">
        <f t="shared" si="66"/>
        <v/>
      </c>
      <c r="F409" s="13"/>
      <c r="G409" s="13"/>
      <c r="H409" s="13"/>
      <c r="I409" s="14"/>
      <c r="J409" s="14"/>
      <c r="K409" s="14"/>
      <c r="L409" s="14">
        <f t="shared" si="67"/>
        <v>0</v>
      </c>
      <c r="M409" s="75"/>
      <c r="N409" s="4"/>
      <c r="O409" s="60"/>
      <c r="P409" s="60"/>
      <c r="Q409" s="60"/>
      <c r="R409" s="61"/>
      <c r="S409" s="75"/>
      <c r="T409" s="4"/>
      <c r="U409" s="15"/>
      <c r="V409" s="60"/>
      <c r="W409" s="60"/>
      <c r="X409" s="60"/>
      <c r="Y409" s="61"/>
      <c r="Z409" s="75"/>
      <c r="AA409" s="4"/>
      <c r="AB409" s="60"/>
      <c r="AC409" s="60"/>
      <c r="AD409" s="60"/>
      <c r="AE409" s="60"/>
      <c r="AF409" s="61"/>
      <c r="AG409" s="75"/>
      <c r="AH409" s="4"/>
      <c r="AI409" s="60"/>
      <c r="AJ409" s="60"/>
      <c r="AK409" s="60"/>
      <c r="AL409" s="60"/>
      <c r="AM409" s="60"/>
      <c r="AN409" s="60"/>
      <c r="AO409" s="65"/>
      <c r="AP409" s="75"/>
    </row>
    <row r="410" spans="2:42" ht="15" customHeight="1" x14ac:dyDescent="0.2">
      <c r="B410" s="74"/>
      <c r="C410" s="53" t="str">
        <f>IF(C409&lt;EDATE(Variables!B$31,Variables!B$32-1),EDATE(C409,1),"")</f>
        <v/>
      </c>
      <c r="D410" s="74">
        <f t="shared" si="65"/>
        <v>1</v>
      </c>
      <c r="E410" s="74" t="str">
        <f t="shared" si="66"/>
        <v/>
      </c>
      <c r="F410" s="13"/>
      <c r="G410" s="13"/>
      <c r="H410" s="13"/>
      <c r="I410" s="14"/>
      <c r="J410" s="14"/>
      <c r="K410" s="14"/>
      <c r="L410" s="14">
        <f t="shared" si="67"/>
        <v>0</v>
      </c>
      <c r="M410" s="75"/>
      <c r="N410" s="4"/>
      <c r="O410" s="60"/>
      <c r="P410" s="60"/>
      <c r="Q410" s="60"/>
      <c r="R410" s="61"/>
      <c r="S410" s="75"/>
      <c r="T410" s="4"/>
      <c r="U410" s="15"/>
      <c r="V410" s="60"/>
      <c r="W410" s="60"/>
      <c r="X410" s="60"/>
      <c r="Y410" s="61"/>
      <c r="Z410" s="75"/>
      <c r="AA410" s="4"/>
      <c r="AB410" s="60"/>
      <c r="AC410" s="60"/>
      <c r="AD410" s="60"/>
      <c r="AE410" s="60"/>
      <c r="AF410" s="61"/>
      <c r="AG410" s="75"/>
      <c r="AH410" s="4"/>
      <c r="AI410" s="60"/>
      <c r="AJ410" s="60"/>
      <c r="AK410" s="60"/>
      <c r="AL410" s="60"/>
      <c r="AM410" s="60"/>
      <c r="AN410" s="60"/>
      <c r="AO410" s="65"/>
      <c r="AP410" s="75"/>
    </row>
    <row r="411" spans="2:42" ht="15" customHeight="1" x14ac:dyDescent="0.2">
      <c r="B411" s="74"/>
      <c r="C411" s="53" t="str">
        <f>IF(C410&lt;EDATE(Variables!B$31,Variables!B$32-1),EDATE(C410,1),"")</f>
        <v/>
      </c>
      <c r="D411" s="74">
        <f t="shared" si="65"/>
        <v>1</v>
      </c>
      <c r="E411" s="74" t="str">
        <f t="shared" si="66"/>
        <v/>
      </c>
      <c r="F411" s="13"/>
      <c r="G411" s="13"/>
      <c r="H411" s="13"/>
      <c r="I411" s="14"/>
      <c r="J411" s="14"/>
      <c r="K411" s="14"/>
      <c r="L411" s="14">
        <f t="shared" si="67"/>
        <v>0</v>
      </c>
      <c r="M411" s="75"/>
      <c r="N411" s="4"/>
      <c r="O411" s="60"/>
      <c r="P411" s="60"/>
      <c r="Q411" s="60"/>
      <c r="R411" s="61"/>
      <c r="S411" s="75"/>
      <c r="T411" s="4"/>
      <c r="U411" s="15"/>
      <c r="V411" s="60"/>
      <c r="W411" s="60"/>
      <c r="X411" s="60"/>
      <c r="Y411" s="61"/>
      <c r="Z411" s="75"/>
      <c r="AA411" s="4"/>
      <c r="AB411" s="60"/>
      <c r="AC411" s="60"/>
      <c r="AD411" s="60"/>
      <c r="AE411" s="60"/>
      <c r="AF411" s="61"/>
      <c r="AG411" s="75"/>
      <c r="AH411" s="4"/>
      <c r="AI411" s="60"/>
      <c r="AJ411" s="60"/>
      <c r="AK411" s="60"/>
      <c r="AL411" s="60"/>
      <c r="AM411" s="60"/>
      <c r="AN411" s="60"/>
      <c r="AO411" s="65"/>
      <c r="AP411" s="75"/>
    </row>
    <row r="412" spans="2:42" ht="15" customHeight="1" x14ac:dyDescent="0.2">
      <c r="B412" s="74"/>
      <c r="C412" s="53" t="str">
        <f>IF(C411&lt;EDATE(Variables!B$31,Variables!B$32-1),EDATE(C411,1),"")</f>
        <v/>
      </c>
      <c r="D412" s="74">
        <f t="shared" si="65"/>
        <v>1</v>
      </c>
      <c r="E412" s="74" t="str">
        <f t="shared" si="66"/>
        <v/>
      </c>
      <c r="F412" s="13"/>
      <c r="G412" s="13"/>
      <c r="H412" s="13"/>
      <c r="I412" s="14"/>
      <c r="J412" s="14"/>
      <c r="K412" s="14"/>
      <c r="L412" s="14">
        <f t="shared" si="67"/>
        <v>0</v>
      </c>
      <c r="M412" s="75"/>
      <c r="N412" s="4"/>
      <c r="O412" s="60"/>
      <c r="P412" s="60"/>
      <c r="Q412" s="60"/>
      <c r="R412" s="61"/>
      <c r="S412" s="75"/>
      <c r="T412" s="4"/>
      <c r="U412" s="15"/>
      <c r="V412" s="60"/>
      <c r="W412" s="60"/>
      <c r="X412" s="60"/>
      <c r="Y412" s="61"/>
      <c r="Z412" s="75"/>
      <c r="AA412" s="4"/>
      <c r="AB412" s="60"/>
      <c r="AC412" s="60"/>
      <c r="AD412" s="60"/>
      <c r="AE412" s="60"/>
      <c r="AF412" s="61"/>
      <c r="AG412" s="75"/>
      <c r="AH412" s="4"/>
      <c r="AI412" s="60"/>
      <c r="AJ412" s="60"/>
      <c r="AK412" s="60"/>
      <c r="AL412" s="60"/>
      <c r="AM412" s="60"/>
      <c r="AN412" s="60"/>
      <c r="AO412" s="65"/>
      <c r="AP412" s="75"/>
    </row>
    <row r="413" spans="2:42" ht="15" customHeight="1" x14ac:dyDescent="0.2">
      <c r="B413" s="74"/>
      <c r="C413" s="53" t="str">
        <f>IF(C412&lt;EDATE(Variables!B$31,Variables!B$32-1),EDATE(C412,1),"")</f>
        <v/>
      </c>
      <c r="D413" s="74">
        <f t="shared" si="65"/>
        <v>1</v>
      </c>
      <c r="E413" s="74" t="str">
        <f t="shared" si="66"/>
        <v/>
      </c>
      <c r="F413" s="13"/>
      <c r="G413" s="13"/>
      <c r="H413" s="13"/>
      <c r="I413" s="14"/>
      <c r="J413" s="14"/>
      <c r="K413" s="14"/>
      <c r="L413" s="14">
        <f t="shared" si="67"/>
        <v>0</v>
      </c>
      <c r="M413" s="75"/>
      <c r="N413" s="4"/>
      <c r="O413" s="60"/>
      <c r="P413" s="60"/>
      <c r="Q413" s="60"/>
      <c r="R413" s="61"/>
      <c r="S413" s="75"/>
      <c r="T413" s="4"/>
      <c r="U413" s="15"/>
      <c r="V413" s="60"/>
      <c r="W413" s="60"/>
      <c r="X413" s="60"/>
      <c r="Y413" s="61"/>
      <c r="Z413" s="75"/>
      <c r="AA413" s="4"/>
      <c r="AB413" s="60"/>
      <c r="AC413" s="60"/>
      <c r="AD413" s="60"/>
      <c r="AE413" s="60"/>
      <c r="AF413" s="61"/>
      <c r="AG413" s="75"/>
      <c r="AH413" s="4"/>
      <c r="AI413" s="60"/>
      <c r="AJ413" s="60"/>
      <c r="AK413" s="60"/>
      <c r="AL413" s="60"/>
      <c r="AM413" s="60"/>
      <c r="AN413" s="60"/>
      <c r="AO413" s="65"/>
      <c r="AP413" s="75"/>
    </row>
    <row r="414" spans="2:42" ht="15" customHeight="1" x14ac:dyDescent="0.2">
      <c r="B414" s="74"/>
      <c r="C414" s="53" t="str">
        <f>IF(C413&lt;EDATE(Variables!B$31,Variables!B$32-1),EDATE(C413,1),"")</f>
        <v/>
      </c>
      <c r="D414" s="74">
        <f t="shared" si="65"/>
        <v>1</v>
      </c>
      <c r="E414" s="74" t="str">
        <f t="shared" si="66"/>
        <v/>
      </c>
      <c r="F414" s="13"/>
      <c r="G414" s="13"/>
      <c r="H414" s="13"/>
      <c r="I414" s="14"/>
      <c r="J414" s="14"/>
      <c r="K414" s="14"/>
      <c r="L414" s="14">
        <f t="shared" si="67"/>
        <v>0</v>
      </c>
      <c r="M414" s="75"/>
      <c r="N414" s="4"/>
      <c r="O414" s="60"/>
      <c r="P414" s="60"/>
      <c r="Q414" s="60"/>
      <c r="R414" s="61"/>
      <c r="S414" s="75"/>
      <c r="T414" s="4"/>
      <c r="U414" s="15"/>
      <c r="V414" s="60"/>
      <c r="W414" s="60"/>
      <c r="X414" s="60"/>
      <c r="Y414" s="61"/>
      <c r="Z414" s="75"/>
      <c r="AA414" s="4"/>
      <c r="AB414" s="60"/>
      <c r="AC414" s="60"/>
      <c r="AD414" s="60"/>
      <c r="AE414" s="60"/>
      <c r="AF414" s="61"/>
      <c r="AG414" s="75"/>
      <c r="AH414" s="4"/>
      <c r="AI414" s="60"/>
      <c r="AJ414" s="60"/>
      <c r="AK414" s="60"/>
      <c r="AL414" s="60"/>
      <c r="AM414" s="60"/>
      <c r="AN414" s="60"/>
      <c r="AO414" s="65"/>
      <c r="AP414" s="75"/>
    </row>
    <row r="415" spans="2:42" ht="15" customHeight="1" x14ac:dyDescent="0.2">
      <c r="B415" s="74"/>
      <c r="C415" s="53" t="str">
        <f>IF(C414&lt;EDATE(Variables!B$31,Variables!B$32-1),EDATE(C414,1),"")</f>
        <v/>
      </c>
      <c r="D415" s="74">
        <f t="shared" si="65"/>
        <v>1</v>
      </c>
      <c r="E415" s="74" t="str">
        <f t="shared" si="66"/>
        <v/>
      </c>
      <c r="F415" s="13"/>
      <c r="G415" s="13"/>
      <c r="H415" s="13"/>
      <c r="I415" s="14"/>
      <c r="J415" s="14"/>
      <c r="K415" s="14"/>
      <c r="L415" s="14">
        <f t="shared" si="67"/>
        <v>0</v>
      </c>
      <c r="M415" s="75"/>
      <c r="N415" s="4"/>
      <c r="O415" s="60"/>
      <c r="P415" s="60"/>
      <c r="Q415" s="60"/>
      <c r="R415" s="61"/>
      <c r="S415" s="75"/>
      <c r="T415" s="4"/>
      <c r="U415" s="15"/>
      <c r="V415" s="60"/>
      <c r="W415" s="60"/>
      <c r="X415" s="60"/>
      <c r="Y415" s="61"/>
      <c r="Z415" s="75"/>
      <c r="AA415" s="4"/>
      <c r="AB415" s="60"/>
      <c r="AC415" s="60"/>
      <c r="AD415" s="60"/>
      <c r="AE415" s="60"/>
      <c r="AF415" s="61"/>
      <c r="AG415" s="75"/>
      <c r="AH415" s="4"/>
      <c r="AI415" s="60"/>
      <c r="AJ415" s="60"/>
      <c r="AK415" s="60"/>
      <c r="AL415" s="60"/>
      <c r="AM415" s="60"/>
      <c r="AN415" s="60"/>
      <c r="AO415" s="65"/>
      <c r="AP415" s="75"/>
    </row>
    <row r="416" spans="2:42" ht="15" customHeight="1" x14ac:dyDescent="0.2">
      <c r="B416" s="74"/>
      <c r="C416" s="53" t="str">
        <f>IF(C415&lt;EDATE(Variables!B$31,Variables!B$32-1),EDATE(C415,1),"")</f>
        <v/>
      </c>
      <c r="D416" s="74">
        <f t="shared" si="65"/>
        <v>1</v>
      </c>
      <c r="E416" s="74" t="str">
        <f t="shared" si="66"/>
        <v/>
      </c>
      <c r="F416" s="13"/>
      <c r="G416" s="13"/>
      <c r="H416" s="13"/>
      <c r="I416" s="14"/>
      <c r="J416" s="14"/>
      <c r="K416" s="14"/>
      <c r="L416" s="14">
        <f t="shared" si="67"/>
        <v>0</v>
      </c>
      <c r="M416" s="75"/>
      <c r="N416" s="4"/>
      <c r="O416" s="60"/>
      <c r="P416" s="60"/>
      <c r="Q416" s="60"/>
      <c r="R416" s="61"/>
      <c r="S416" s="75"/>
      <c r="T416" s="4"/>
      <c r="U416" s="15"/>
      <c r="V416" s="60"/>
      <c r="W416" s="60"/>
      <c r="X416" s="60"/>
      <c r="Y416" s="61"/>
      <c r="Z416" s="75"/>
      <c r="AA416" s="4"/>
      <c r="AB416" s="60"/>
      <c r="AC416" s="60"/>
      <c r="AD416" s="60"/>
      <c r="AE416" s="60"/>
      <c r="AF416" s="61"/>
      <c r="AG416" s="75"/>
      <c r="AH416" s="4"/>
      <c r="AI416" s="60"/>
      <c r="AJ416" s="60"/>
      <c r="AK416" s="60"/>
      <c r="AL416" s="60"/>
      <c r="AM416" s="60"/>
      <c r="AN416" s="60"/>
      <c r="AO416" s="65"/>
      <c r="AP416" s="75"/>
    </row>
    <row r="417" spans="2:42" ht="15" customHeight="1" x14ac:dyDescent="0.2">
      <c r="B417" s="74"/>
      <c r="C417" s="53" t="str">
        <f>IF(C416&lt;EDATE(Variables!B$31,Variables!B$32-1),EDATE(C416,1),"")</f>
        <v/>
      </c>
      <c r="D417" s="74">
        <f t="shared" si="65"/>
        <v>1</v>
      </c>
      <c r="E417" s="74" t="str">
        <f t="shared" si="66"/>
        <v/>
      </c>
      <c r="F417" s="13"/>
      <c r="G417" s="13"/>
      <c r="H417" s="13"/>
      <c r="I417" s="14"/>
      <c r="J417" s="14"/>
      <c r="K417" s="14"/>
      <c r="L417" s="14">
        <f t="shared" si="67"/>
        <v>0</v>
      </c>
      <c r="M417" s="75"/>
      <c r="N417" s="4"/>
      <c r="O417" s="60"/>
      <c r="P417" s="60"/>
      <c r="Q417" s="60"/>
      <c r="R417" s="61"/>
      <c r="S417" s="75"/>
      <c r="T417" s="4"/>
      <c r="U417" s="15"/>
      <c r="V417" s="60"/>
      <c r="W417" s="60"/>
      <c r="X417" s="60"/>
      <c r="Y417" s="61"/>
      <c r="Z417" s="75"/>
      <c r="AA417" s="4"/>
      <c r="AB417" s="60"/>
      <c r="AC417" s="60"/>
      <c r="AD417" s="60"/>
      <c r="AE417" s="60"/>
      <c r="AF417" s="61"/>
      <c r="AG417" s="75"/>
      <c r="AH417" s="4"/>
      <c r="AI417" s="60"/>
      <c r="AJ417" s="60"/>
      <c r="AK417" s="60"/>
      <c r="AL417" s="60"/>
      <c r="AM417" s="60"/>
      <c r="AN417" s="60"/>
      <c r="AO417" s="65"/>
      <c r="AP417" s="75"/>
    </row>
    <row r="418" spans="2:42" ht="15" customHeight="1" x14ac:dyDescent="0.2">
      <c r="B418" s="74"/>
      <c r="C418" s="53" t="str">
        <f>IF(C417&lt;EDATE(Variables!B$31,Variables!B$32-1),EDATE(C417,1),"")</f>
        <v/>
      </c>
      <c r="D418" s="74">
        <f t="shared" si="65"/>
        <v>1</v>
      </c>
      <c r="E418" s="74" t="str">
        <f t="shared" si="66"/>
        <v/>
      </c>
      <c r="F418" s="13"/>
      <c r="G418" s="13"/>
      <c r="H418" s="13"/>
      <c r="I418" s="14"/>
      <c r="J418" s="14"/>
      <c r="K418" s="14"/>
      <c r="L418" s="14">
        <f t="shared" si="67"/>
        <v>0</v>
      </c>
      <c r="M418" s="75"/>
      <c r="N418" s="4"/>
      <c r="O418" s="60"/>
      <c r="P418" s="60"/>
      <c r="Q418" s="60"/>
      <c r="R418" s="61"/>
      <c r="S418" s="75"/>
      <c r="T418" s="4"/>
      <c r="U418" s="15"/>
      <c r="V418" s="60"/>
      <c r="W418" s="60"/>
      <c r="X418" s="60"/>
      <c r="Y418" s="61"/>
      <c r="Z418" s="75"/>
      <c r="AA418" s="4"/>
      <c r="AB418" s="60"/>
      <c r="AC418" s="60"/>
      <c r="AD418" s="60"/>
      <c r="AE418" s="60"/>
      <c r="AF418" s="61"/>
      <c r="AG418" s="75"/>
      <c r="AH418" s="4"/>
      <c r="AI418" s="60"/>
      <c r="AJ418" s="60"/>
      <c r="AK418" s="60"/>
      <c r="AL418" s="60"/>
      <c r="AM418" s="60"/>
      <c r="AN418" s="60"/>
      <c r="AO418" s="65"/>
      <c r="AP418" s="75"/>
    </row>
    <row r="419" spans="2:42" ht="15" customHeight="1" x14ac:dyDescent="0.2">
      <c r="B419" s="74"/>
      <c r="C419" s="53" t="str">
        <f>IF(C418&lt;EDATE(Variables!B$31,Variables!B$32-1),EDATE(C418,1),"")</f>
        <v/>
      </c>
      <c r="D419" s="74">
        <f t="shared" si="65"/>
        <v>1</v>
      </c>
      <c r="E419" s="74" t="str">
        <f t="shared" si="66"/>
        <v/>
      </c>
      <c r="F419" s="13"/>
      <c r="G419" s="13"/>
      <c r="H419" s="13"/>
      <c r="I419" s="14"/>
      <c r="J419" s="14"/>
      <c r="K419" s="14"/>
      <c r="L419" s="14">
        <f t="shared" si="67"/>
        <v>0</v>
      </c>
      <c r="M419" s="75"/>
      <c r="N419" s="4"/>
      <c r="O419" s="60"/>
      <c r="P419" s="60"/>
      <c r="Q419" s="60"/>
      <c r="R419" s="61"/>
      <c r="S419" s="75"/>
      <c r="T419" s="4"/>
      <c r="U419" s="15"/>
      <c r="V419" s="60"/>
      <c r="W419" s="60"/>
      <c r="X419" s="60"/>
      <c r="Y419" s="61"/>
      <c r="Z419" s="75"/>
      <c r="AA419" s="4"/>
      <c r="AB419" s="60"/>
      <c r="AC419" s="60"/>
      <c r="AD419" s="60"/>
      <c r="AE419" s="60"/>
      <c r="AF419" s="61"/>
      <c r="AG419" s="75"/>
      <c r="AH419" s="4"/>
      <c r="AI419" s="60"/>
      <c r="AJ419" s="60"/>
      <c r="AK419" s="60"/>
      <c r="AL419" s="60"/>
      <c r="AM419" s="60"/>
      <c r="AN419" s="60"/>
      <c r="AO419" s="65"/>
      <c r="AP419" s="75"/>
    </row>
    <row r="420" spans="2:42" ht="15" customHeight="1" x14ac:dyDescent="0.2">
      <c r="B420" s="74"/>
      <c r="C420" s="53" t="str">
        <f>IF(C419&lt;EDATE(Variables!B$31,Variables!B$32-1),EDATE(C419,1),"")</f>
        <v/>
      </c>
      <c r="D420" s="74">
        <f t="shared" si="65"/>
        <v>1</v>
      </c>
      <c r="E420" s="74" t="str">
        <f t="shared" si="66"/>
        <v/>
      </c>
      <c r="F420" s="13"/>
      <c r="G420" s="13"/>
      <c r="H420" s="13"/>
      <c r="I420" s="14"/>
      <c r="J420" s="14"/>
      <c r="K420" s="14"/>
      <c r="L420" s="14">
        <f t="shared" si="67"/>
        <v>0</v>
      </c>
      <c r="M420" s="75"/>
      <c r="N420" s="4"/>
      <c r="O420" s="60"/>
      <c r="P420" s="60"/>
      <c r="Q420" s="60"/>
      <c r="R420" s="61"/>
      <c r="S420" s="75"/>
      <c r="T420" s="4"/>
      <c r="U420" s="15"/>
      <c r="V420" s="60"/>
      <c r="W420" s="60"/>
      <c r="X420" s="60"/>
      <c r="Y420" s="61"/>
      <c r="Z420" s="75"/>
      <c r="AA420" s="4"/>
      <c r="AB420" s="60"/>
      <c r="AC420" s="60"/>
      <c r="AD420" s="60"/>
      <c r="AE420" s="60"/>
      <c r="AF420" s="61"/>
      <c r="AG420" s="75"/>
      <c r="AH420" s="4"/>
      <c r="AI420" s="60"/>
      <c r="AJ420" s="60"/>
      <c r="AK420" s="60"/>
      <c r="AL420" s="60"/>
      <c r="AM420" s="60"/>
      <c r="AN420" s="60"/>
      <c r="AO420" s="65"/>
      <c r="AP420" s="75"/>
    </row>
    <row r="421" spans="2:42" ht="15" customHeight="1" x14ac:dyDescent="0.2">
      <c r="B421" s="74"/>
      <c r="C421" s="53" t="str">
        <f>IF(C420&lt;EDATE(Variables!B$31,Variables!B$32-1),EDATE(C420,1),"")</f>
        <v/>
      </c>
      <c r="D421" s="74">
        <f t="shared" si="65"/>
        <v>1</v>
      </c>
      <c r="E421" s="74" t="str">
        <f t="shared" si="66"/>
        <v/>
      </c>
      <c r="F421" s="13"/>
      <c r="G421" s="13"/>
      <c r="H421" s="13"/>
      <c r="I421" s="14"/>
      <c r="J421" s="14"/>
      <c r="K421" s="14"/>
      <c r="L421" s="14">
        <f t="shared" si="67"/>
        <v>0</v>
      </c>
      <c r="M421" s="75"/>
      <c r="N421" s="4"/>
      <c r="O421" s="60"/>
      <c r="P421" s="60"/>
      <c r="Q421" s="60"/>
      <c r="R421" s="61"/>
      <c r="S421" s="75"/>
      <c r="T421" s="4"/>
      <c r="U421" s="15"/>
      <c r="V421" s="60"/>
      <c r="W421" s="60"/>
      <c r="X421" s="60"/>
      <c r="Y421" s="61"/>
      <c r="Z421" s="75"/>
      <c r="AA421" s="4"/>
      <c r="AB421" s="60"/>
      <c r="AC421" s="60"/>
      <c r="AD421" s="60"/>
      <c r="AE421" s="60"/>
      <c r="AF421" s="61"/>
      <c r="AG421" s="75"/>
      <c r="AH421" s="4"/>
      <c r="AI421" s="60"/>
      <c r="AJ421" s="60"/>
      <c r="AK421" s="60"/>
      <c r="AL421" s="60"/>
      <c r="AM421" s="60"/>
      <c r="AN421" s="60"/>
      <c r="AO421" s="65"/>
      <c r="AP421" s="75"/>
    </row>
    <row r="422" spans="2:42" ht="15" customHeight="1" x14ac:dyDescent="0.2">
      <c r="B422" s="74"/>
      <c r="C422" s="53" t="str">
        <f>IF(C421&lt;EDATE(Variables!B$31,Variables!B$32-1),EDATE(C421,1),"")</f>
        <v/>
      </c>
      <c r="D422" s="74">
        <f t="shared" si="65"/>
        <v>1</v>
      </c>
      <c r="E422" s="74" t="str">
        <f t="shared" si="66"/>
        <v/>
      </c>
      <c r="F422" s="13"/>
      <c r="G422" s="13"/>
      <c r="H422" s="13"/>
      <c r="I422" s="14"/>
      <c r="J422" s="14"/>
      <c r="K422" s="14"/>
      <c r="L422" s="14">
        <f t="shared" si="67"/>
        <v>0</v>
      </c>
      <c r="M422" s="75"/>
      <c r="N422" s="4"/>
      <c r="O422" s="60"/>
      <c r="P422" s="60"/>
      <c r="Q422" s="60"/>
      <c r="R422" s="61"/>
      <c r="S422" s="75"/>
      <c r="T422" s="4"/>
      <c r="U422" s="15"/>
      <c r="V422" s="60"/>
      <c r="W422" s="60"/>
      <c r="X422" s="60"/>
      <c r="Y422" s="61"/>
      <c r="Z422" s="75"/>
      <c r="AA422" s="4"/>
      <c r="AB422" s="60"/>
      <c r="AC422" s="60"/>
      <c r="AD422" s="60"/>
      <c r="AE422" s="60"/>
      <c r="AF422" s="61"/>
      <c r="AG422" s="75"/>
      <c r="AH422" s="4"/>
      <c r="AI422" s="60"/>
      <c r="AJ422" s="60"/>
      <c r="AK422" s="60"/>
      <c r="AL422" s="60"/>
      <c r="AM422" s="60"/>
      <c r="AN422" s="60"/>
      <c r="AO422" s="65"/>
      <c r="AP422" s="75"/>
    </row>
    <row r="423" spans="2:42" ht="15" customHeight="1" x14ac:dyDescent="0.2">
      <c r="B423" s="74"/>
      <c r="C423" s="53" t="str">
        <f>IF(C422&lt;EDATE(Variables!B$31,Variables!B$32-1),EDATE(C422,1),"")</f>
        <v/>
      </c>
      <c r="D423" s="74">
        <f t="shared" si="65"/>
        <v>1</v>
      </c>
      <c r="E423" s="74" t="str">
        <f t="shared" si="66"/>
        <v/>
      </c>
      <c r="F423" s="13"/>
      <c r="G423" s="13"/>
      <c r="H423" s="13"/>
      <c r="I423" s="14"/>
      <c r="J423" s="14"/>
      <c r="K423" s="14"/>
      <c r="L423" s="14">
        <f t="shared" si="67"/>
        <v>0</v>
      </c>
      <c r="M423" s="75"/>
      <c r="N423" s="4"/>
      <c r="O423" s="60"/>
      <c r="P423" s="60"/>
      <c r="Q423" s="60"/>
      <c r="R423" s="61"/>
      <c r="S423" s="75"/>
      <c r="T423" s="4"/>
      <c r="U423" s="15"/>
      <c r="V423" s="60"/>
      <c r="W423" s="60"/>
      <c r="X423" s="60"/>
      <c r="Y423" s="61"/>
      <c r="Z423" s="75"/>
      <c r="AA423" s="4"/>
      <c r="AB423" s="60"/>
      <c r="AC423" s="60"/>
      <c r="AD423" s="60"/>
      <c r="AE423" s="60"/>
      <c r="AF423" s="61"/>
      <c r="AG423" s="75"/>
      <c r="AH423" s="4"/>
      <c r="AI423" s="60"/>
      <c r="AJ423" s="60"/>
      <c r="AK423" s="60"/>
      <c r="AL423" s="60"/>
      <c r="AM423" s="60"/>
      <c r="AN423" s="60"/>
      <c r="AO423" s="65"/>
      <c r="AP423" s="75"/>
    </row>
    <row r="424" spans="2:42" ht="15" customHeight="1" x14ac:dyDescent="0.2">
      <c r="B424" s="74"/>
      <c r="C424" s="53" t="str">
        <f>IF(C423&lt;EDATE(Variables!B$31,Variables!B$32-1),EDATE(C423,1),"")</f>
        <v/>
      </c>
      <c r="D424" s="74">
        <f t="shared" si="65"/>
        <v>1</v>
      </c>
      <c r="E424" s="74" t="str">
        <f t="shared" si="66"/>
        <v/>
      </c>
      <c r="F424" s="13"/>
      <c r="G424" s="13"/>
      <c r="H424" s="13"/>
      <c r="I424" s="14"/>
      <c r="J424" s="14"/>
      <c r="K424" s="14"/>
      <c r="L424" s="14">
        <f t="shared" si="67"/>
        <v>0</v>
      </c>
      <c r="M424" s="75"/>
      <c r="N424" s="4"/>
      <c r="O424" s="60"/>
      <c r="P424" s="60"/>
      <c r="Q424" s="60"/>
      <c r="R424" s="61"/>
      <c r="S424" s="75"/>
      <c r="T424" s="4"/>
      <c r="U424" s="15"/>
      <c r="V424" s="60"/>
      <c r="W424" s="60"/>
      <c r="X424" s="60"/>
      <c r="Y424" s="61"/>
      <c r="Z424" s="75"/>
      <c r="AA424" s="4"/>
      <c r="AB424" s="60"/>
      <c r="AC424" s="60"/>
      <c r="AD424" s="60"/>
      <c r="AE424" s="60"/>
      <c r="AF424" s="61"/>
      <c r="AG424" s="75"/>
      <c r="AH424" s="4"/>
      <c r="AI424" s="60"/>
      <c r="AJ424" s="60"/>
      <c r="AK424" s="60"/>
      <c r="AL424" s="60"/>
      <c r="AM424" s="60"/>
      <c r="AN424" s="60"/>
      <c r="AO424" s="65"/>
      <c r="AP424" s="75"/>
    </row>
    <row r="425" spans="2:42" ht="15" customHeight="1" x14ac:dyDescent="0.2">
      <c r="B425" s="74"/>
      <c r="C425" s="53" t="str">
        <f>IF(C424&lt;EDATE(Variables!B$31,Variables!B$32-1),EDATE(C424,1),"")</f>
        <v/>
      </c>
      <c r="D425" s="74">
        <f t="shared" si="65"/>
        <v>1</v>
      </c>
      <c r="E425" s="74" t="str">
        <f t="shared" si="66"/>
        <v/>
      </c>
      <c r="F425" s="13"/>
      <c r="G425" s="13"/>
      <c r="H425" s="13"/>
      <c r="I425" s="14"/>
      <c r="J425" s="14"/>
      <c r="K425" s="14"/>
      <c r="L425" s="14">
        <f t="shared" si="67"/>
        <v>0</v>
      </c>
      <c r="M425" s="75"/>
      <c r="N425" s="4"/>
      <c r="O425" s="60"/>
      <c r="P425" s="60"/>
      <c r="Q425" s="60"/>
      <c r="R425" s="61"/>
      <c r="S425" s="75"/>
      <c r="T425" s="4"/>
      <c r="U425" s="15"/>
      <c r="V425" s="60"/>
      <c r="W425" s="60"/>
      <c r="X425" s="60"/>
      <c r="Y425" s="61"/>
      <c r="Z425" s="75"/>
      <c r="AA425" s="4"/>
      <c r="AB425" s="60"/>
      <c r="AC425" s="60"/>
      <c r="AD425" s="60"/>
      <c r="AE425" s="60"/>
      <c r="AF425" s="61"/>
      <c r="AG425" s="75"/>
      <c r="AH425" s="4"/>
      <c r="AI425" s="60"/>
      <c r="AJ425" s="60"/>
      <c r="AK425" s="60"/>
      <c r="AL425" s="60"/>
      <c r="AM425" s="60"/>
      <c r="AN425" s="60"/>
      <c r="AO425" s="65"/>
      <c r="AP425" s="75"/>
    </row>
    <row r="426" spans="2:42" ht="15" customHeight="1" x14ac:dyDescent="0.2">
      <c r="B426" s="74"/>
      <c r="C426" s="53" t="str">
        <f>IF(C425&lt;EDATE(Variables!B$31,Variables!B$32-1),EDATE(C425,1),"")</f>
        <v/>
      </c>
      <c r="D426" s="74">
        <f t="shared" si="65"/>
        <v>1</v>
      </c>
      <c r="E426" s="74" t="str">
        <f t="shared" si="66"/>
        <v/>
      </c>
      <c r="F426" s="13"/>
      <c r="G426" s="13"/>
      <c r="H426" s="13"/>
      <c r="I426" s="14"/>
      <c r="J426" s="14"/>
      <c r="K426" s="14"/>
      <c r="L426" s="14">
        <f t="shared" si="67"/>
        <v>0</v>
      </c>
      <c r="M426" s="75"/>
      <c r="N426" s="4"/>
      <c r="O426" s="60"/>
      <c r="P426" s="60"/>
      <c r="Q426" s="60"/>
      <c r="R426" s="61"/>
      <c r="S426" s="75"/>
      <c r="T426" s="4"/>
      <c r="U426" s="15"/>
      <c r="V426" s="60"/>
      <c r="W426" s="60"/>
      <c r="X426" s="60"/>
      <c r="Y426" s="61"/>
      <c r="Z426" s="75"/>
      <c r="AA426" s="4"/>
      <c r="AB426" s="60"/>
      <c r="AC426" s="60"/>
      <c r="AD426" s="60"/>
      <c r="AE426" s="60"/>
      <c r="AF426" s="61"/>
      <c r="AG426" s="75"/>
      <c r="AH426" s="4"/>
      <c r="AI426" s="60"/>
      <c r="AJ426" s="60"/>
      <c r="AK426" s="60"/>
      <c r="AL426" s="60"/>
      <c r="AM426" s="60"/>
      <c r="AN426" s="60"/>
      <c r="AO426" s="65"/>
      <c r="AP426" s="75"/>
    </row>
    <row r="427" spans="2:42" ht="15" customHeight="1" x14ac:dyDescent="0.2">
      <c r="B427" s="74"/>
      <c r="C427" s="53" t="str">
        <f>IF(C426&lt;EDATE(Variables!B$31,Variables!B$32-1),EDATE(C426,1),"")</f>
        <v/>
      </c>
      <c r="D427" s="74">
        <f t="shared" si="65"/>
        <v>1</v>
      </c>
      <c r="E427" s="74" t="str">
        <f t="shared" si="66"/>
        <v/>
      </c>
      <c r="F427" s="13"/>
      <c r="G427" s="13"/>
      <c r="H427" s="13"/>
      <c r="I427" s="14"/>
      <c r="J427" s="14"/>
      <c r="K427" s="14"/>
      <c r="L427" s="14">
        <f t="shared" si="67"/>
        <v>0</v>
      </c>
      <c r="M427" s="75"/>
      <c r="N427" s="4"/>
      <c r="O427" s="60"/>
      <c r="P427" s="60"/>
      <c r="Q427" s="60"/>
      <c r="R427" s="61"/>
      <c r="S427" s="75"/>
      <c r="T427" s="4"/>
      <c r="U427" s="15"/>
      <c r="V427" s="60"/>
      <c r="W427" s="60"/>
      <c r="X427" s="60"/>
      <c r="Y427" s="61"/>
      <c r="Z427" s="75"/>
      <c r="AA427" s="4"/>
      <c r="AB427" s="60"/>
      <c r="AC427" s="60"/>
      <c r="AD427" s="60"/>
      <c r="AE427" s="60"/>
      <c r="AF427" s="61"/>
      <c r="AG427" s="75"/>
      <c r="AH427" s="4"/>
      <c r="AI427" s="60"/>
      <c r="AJ427" s="60"/>
      <c r="AK427" s="60"/>
      <c r="AL427" s="60"/>
      <c r="AM427" s="60"/>
      <c r="AN427" s="60"/>
      <c r="AO427" s="65"/>
      <c r="AP427" s="75"/>
    </row>
    <row r="428" spans="2:42" ht="15" customHeight="1" x14ac:dyDescent="0.2">
      <c r="B428" s="74"/>
      <c r="C428" s="53" t="str">
        <f>IF(C427&lt;EDATE(Variables!B$31,Variables!B$32-1),EDATE(C427,1),"")</f>
        <v/>
      </c>
      <c r="D428" s="74">
        <f t="shared" si="65"/>
        <v>1</v>
      </c>
      <c r="E428" s="74" t="str">
        <f t="shared" si="66"/>
        <v/>
      </c>
      <c r="F428" s="13"/>
      <c r="G428" s="13"/>
      <c r="H428" s="13"/>
      <c r="I428" s="14"/>
      <c r="J428" s="14"/>
      <c r="K428" s="14"/>
      <c r="L428" s="14">
        <f t="shared" si="67"/>
        <v>0</v>
      </c>
      <c r="M428" s="75"/>
      <c r="N428" s="4"/>
      <c r="O428" s="60"/>
      <c r="P428" s="60"/>
      <c r="Q428" s="60"/>
      <c r="R428" s="61"/>
      <c r="S428" s="75"/>
      <c r="T428" s="4"/>
      <c r="U428" s="15"/>
      <c r="V428" s="60"/>
      <c r="W428" s="60"/>
      <c r="X428" s="60"/>
      <c r="Y428" s="61"/>
      <c r="Z428" s="75"/>
      <c r="AA428" s="4"/>
      <c r="AB428" s="60"/>
      <c r="AC428" s="60"/>
      <c r="AD428" s="60"/>
      <c r="AE428" s="60"/>
      <c r="AF428" s="61"/>
      <c r="AG428" s="75"/>
      <c r="AH428" s="4"/>
      <c r="AI428" s="60"/>
      <c r="AJ428" s="60"/>
      <c r="AK428" s="60"/>
      <c r="AL428" s="60"/>
      <c r="AM428" s="60"/>
      <c r="AN428" s="60"/>
      <c r="AO428" s="65"/>
      <c r="AP428" s="75"/>
    </row>
    <row r="429" spans="2:42" ht="15" customHeight="1" x14ac:dyDescent="0.2">
      <c r="B429" s="74"/>
      <c r="C429" s="53" t="str">
        <f>IF(C428&lt;EDATE(Variables!B$31,Variables!B$32-1),EDATE(C428,1),"")</f>
        <v/>
      </c>
      <c r="D429" s="74">
        <f t="shared" si="65"/>
        <v>1</v>
      </c>
      <c r="E429" s="74" t="str">
        <f t="shared" si="66"/>
        <v/>
      </c>
      <c r="F429" s="13"/>
      <c r="G429" s="13"/>
      <c r="H429" s="13"/>
      <c r="I429" s="14"/>
      <c r="J429" s="14"/>
      <c r="K429" s="14"/>
      <c r="L429" s="14">
        <f t="shared" si="67"/>
        <v>0</v>
      </c>
      <c r="M429" s="75"/>
      <c r="N429" s="4"/>
      <c r="O429" s="60"/>
      <c r="P429" s="60"/>
      <c r="Q429" s="60"/>
      <c r="R429" s="61"/>
      <c r="S429" s="75"/>
      <c r="T429" s="4"/>
      <c r="U429" s="15"/>
      <c r="V429" s="60"/>
      <c r="W429" s="60"/>
      <c r="X429" s="60"/>
      <c r="Y429" s="61"/>
      <c r="Z429" s="75"/>
      <c r="AA429" s="4"/>
      <c r="AB429" s="60"/>
      <c r="AC429" s="60"/>
      <c r="AD429" s="60"/>
      <c r="AE429" s="60"/>
      <c r="AF429" s="61"/>
      <c r="AG429" s="75"/>
      <c r="AH429" s="4"/>
      <c r="AI429" s="60"/>
      <c r="AJ429" s="60"/>
      <c r="AK429" s="60"/>
      <c r="AL429" s="60"/>
      <c r="AM429" s="60"/>
      <c r="AN429" s="60"/>
      <c r="AO429" s="65"/>
      <c r="AP429" s="75"/>
    </row>
    <row r="430" spans="2:42" ht="15" customHeight="1" x14ac:dyDescent="0.2">
      <c r="B430" s="74"/>
      <c r="C430" s="53" t="str">
        <f>IF(C429&lt;EDATE(Variables!B$31,Variables!B$32-1),EDATE(C429,1),"")</f>
        <v/>
      </c>
      <c r="D430" s="74">
        <f t="shared" si="65"/>
        <v>1</v>
      </c>
      <c r="E430" s="74" t="str">
        <f t="shared" si="66"/>
        <v/>
      </c>
      <c r="F430" s="13"/>
      <c r="G430" s="13"/>
      <c r="H430" s="13"/>
      <c r="I430" s="14"/>
      <c r="J430" s="14"/>
      <c r="K430" s="14"/>
      <c r="L430" s="14">
        <f t="shared" si="67"/>
        <v>0</v>
      </c>
      <c r="M430" s="75"/>
      <c r="N430" s="4"/>
      <c r="O430" s="60"/>
      <c r="P430" s="60"/>
      <c r="Q430" s="60"/>
      <c r="R430" s="61"/>
      <c r="S430" s="75"/>
      <c r="T430" s="4"/>
      <c r="U430" s="15"/>
      <c r="V430" s="60"/>
      <c r="W430" s="60"/>
      <c r="X430" s="60"/>
      <c r="Y430" s="61"/>
      <c r="Z430" s="75"/>
      <c r="AA430" s="4"/>
      <c r="AB430" s="60"/>
      <c r="AC430" s="60"/>
      <c r="AD430" s="60"/>
      <c r="AE430" s="60"/>
      <c r="AF430" s="61"/>
      <c r="AG430" s="75"/>
      <c r="AH430" s="4"/>
      <c r="AI430" s="60"/>
      <c r="AJ430" s="60"/>
      <c r="AK430" s="60"/>
      <c r="AL430" s="60"/>
      <c r="AM430" s="60"/>
      <c r="AN430" s="60"/>
      <c r="AO430" s="65"/>
      <c r="AP430" s="75"/>
    </row>
    <row r="431" spans="2:42" ht="15" customHeight="1" x14ac:dyDescent="0.2">
      <c r="B431" s="74"/>
      <c r="C431" s="53" t="str">
        <f>IF(C430&lt;EDATE(Variables!B$31,Variables!B$32-1),EDATE(C430,1),"")</f>
        <v/>
      </c>
      <c r="D431" s="74">
        <f t="shared" si="65"/>
        <v>1</v>
      </c>
      <c r="E431" s="74" t="str">
        <f t="shared" si="66"/>
        <v/>
      </c>
      <c r="F431" s="13"/>
      <c r="G431" s="13"/>
      <c r="H431" s="13"/>
      <c r="I431" s="14"/>
      <c r="J431" s="14"/>
      <c r="K431" s="14"/>
      <c r="L431" s="14">
        <f t="shared" si="67"/>
        <v>0</v>
      </c>
      <c r="M431" s="75"/>
      <c r="N431" s="4"/>
      <c r="O431" s="60"/>
      <c r="P431" s="60"/>
      <c r="Q431" s="60"/>
      <c r="R431" s="61"/>
      <c r="S431" s="75"/>
      <c r="T431" s="4"/>
      <c r="U431" s="15"/>
      <c r="V431" s="60"/>
      <c r="W431" s="60"/>
      <c r="X431" s="60"/>
      <c r="Y431" s="61"/>
      <c r="Z431" s="75"/>
      <c r="AA431" s="4"/>
      <c r="AB431" s="60"/>
      <c r="AC431" s="60"/>
      <c r="AD431" s="60"/>
      <c r="AE431" s="60"/>
      <c r="AF431" s="61"/>
      <c r="AG431" s="75"/>
      <c r="AH431" s="4"/>
      <c r="AI431" s="60"/>
      <c r="AJ431" s="60"/>
      <c r="AK431" s="60"/>
      <c r="AL431" s="60"/>
      <c r="AM431" s="60"/>
      <c r="AN431" s="60"/>
      <c r="AO431" s="65"/>
      <c r="AP431" s="75"/>
    </row>
    <row r="432" spans="2:42" ht="15" customHeight="1" x14ac:dyDescent="0.2">
      <c r="B432" s="74"/>
      <c r="C432" s="53" t="str">
        <f>IF(C431&lt;EDATE(Variables!B$31,Variables!B$32-1),EDATE(C431,1),"")</f>
        <v/>
      </c>
      <c r="D432" s="74">
        <f t="shared" si="65"/>
        <v>1</v>
      </c>
      <c r="E432" s="74" t="str">
        <f t="shared" si="66"/>
        <v/>
      </c>
      <c r="F432" s="13"/>
      <c r="G432" s="13"/>
      <c r="H432" s="13"/>
      <c r="I432" s="14"/>
      <c r="J432" s="14"/>
      <c r="K432" s="14"/>
      <c r="L432" s="14">
        <f t="shared" si="67"/>
        <v>0</v>
      </c>
      <c r="M432" s="75"/>
      <c r="N432" s="4"/>
      <c r="O432" s="60"/>
      <c r="P432" s="60"/>
      <c r="Q432" s="60"/>
      <c r="R432" s="61"/>
      <c r="S432" s="75"/>
      <c r="T432" s="4"/>
      <c r="U432" s="15"/>
      <c r="V432" s="60"/>
      <c r="W432" s="60"/>
      <c r="X432" s="60"/>
      <c r="Y432" s="61"/>
      <c r="Z432" s="75"/>
      <c r="AA432" s="4"/>
      <c r="AB432" s="60"/>
      <c r="AC432" s="60"/>
      <c r="AD432" s="60"/>
      <c r="AE432" s="60"/>
      <c r="AF432" s="61"/>
      <c r="AG432" s="75"/>
      <c r="AH432" s="4"/>
      <c r="AI432" s="60"/>
      <c r="AJ432" s="60"/>
      <c r="AK432" s="60"/>
      <c r="AL432" s="60"/>
      <c r="AM432" s="60"/>
      <c r="AN432" s="60"/>
      <c r="AO432" s="65"/>
      <c r="AP432" s="75"/>
    </row>
    <row r="433" spans="2:42" ht="15" customHeight="1" x14ac:dyDescent="0.2">
      <c r="B433" s="74"/>
      <c r="C433" s="53" t="str">
        <f>IF(C432&lt;EDATE(Variables!B$31,Variables!B$32-1),EDATE(C432,1),"")</f>
        <v/>
      </c>
      <c r="D433" s="74">
        <f t="shared" si="65"/>
        <v>1</v>
      </c>
      <c r="E433" s="74" t="str">
        <f t="shared" si="66"/>
        <v/>
      </c>
      <c r="F433" s="13"/>
      <c r="G433" s="13"/>
      <c r="H433" s="13"/>
      <c r="I433" s="14"/>
      <c r="J433" s="14"/>
      <c r="K433" s="14"/>
      <c r="L433" s="14">
        <f t="shared" si="67"/>
        <v>0</v>
      </c>
      <c r="M433" s="75"/>
      <c r="N433" s="4"/>
      <c r="O433" s="60"/>
      <c r="P433" s="60"/>
      <c r="Q433" s="60"/>
      <c r="R433" s="61"/>
      <c r="S433" s="75"/>
      <c r="T433" s="4"/>
      <c r="U433" s="15"/>
      <c r="V433" s="60"/>
      <c r="W433" s="60"/>
      <c r="X433" s="60"/>
      <c r="Y433" s="61"/>
      <c r="Z433" s="75"/>
      <c r="AA433" s="4"/>
      <c r="AB433" s="60"/>
      <c r="AC433" s="60"/>
      <c r="AD433" s="60"/>
      <c r="AE433" s="60"/>
      <c r="AF433" s="61"/>
      <c r="AG433" s="75"/>
      <c r="AH433" s="4"/>
      <c r="AI433" s="60"/>
      <c r="AJ433" s="60"/>
      <c r="AK433" s="60"/>
      <c r="AL433" s="60"/>
      <c r="AM433" s="60"/>
      <c r="AN433" s="60"/>
      <c r="AO433" s="65"/>
      <c r="AP433" s="75"/>
    </row>
    <row r="434" spans="2:42" ht="15" customHeight="1" x14ac:dyDescent="0.2">
      <c r="B434" s="74"/>
      <c r="C434" s="53" t="str">
        <f>IF(C433&lt;EDATE(Variables!B$31,Variables!B$32-1),EDATE(C433,1),"")</f>
        <v/>
      </c>
      <c r="D434" s="74">
        <f t="shared" si="65"/>
        <v>1</v>
      </c>
      <c r="E434" s="74" t="str">
        <f t="shared" si="66"/>
        <v/>
      </c>
      <c r="F434" s="13"/>
      <c r="G434" s="13"/>
      <c r="H434" s="13"/>
      <c r="I434" s="14"/>
      <c r="J434" s="14"/>
      <c r="K434" s="14"/>
      <c r="L434" s="14">
        <f t="shared" si="67"/>
        <v>0</v>
      </c>
      <c r="M434" s="75"/>
      <c r="N434" s="4"/>
      <c r="O434" s="60"/>
      <c r="P434" s="60"/>
      <c r="Q434" s="60"/>
      <c r="R434" s="61"/>
      <c r="S434" s="75"/>
      <c r="T434" s="4"/>
      <c r="U434" s="15"/>
      <c r="V434" s="60"/>
      <c r="W434" s="60"/>
      <c r="X434" s="60"/>
      <c r="Y434" s="61"/>
      <c r="Z434" s="75"/>
      <c r="AA434" s="4"/>
      <c r="AB434" s="60"/>
      <c r="AC434" s="60"/>
      <c r="AD434" s="60"/>
      <c r="AE434" s="60"/>
      <c r="AF434" s="61"/>
      <c r="AG434" s="75"/>
      <c r="AH434" s="4"/>
      <c r="AI434" s="60"/>
      <c r="AJ434" s="60"/>
      <c r="AK434" s="60"/>
      <c r="AL434" s="60"/>
      <c r="AM434" s="60"/>
      <c r="AN434" s="60"/>
      <c r="AO434" s="65"/>
      <c r="AP434" s="75"/>
    </row>
    <row r="435" spans="2:42" ht="15" customHeight="1" x14ac:dyDescent="0.2">
      <c r="B435" s="74"/>
      <c r="C435" s="53" t="str">
        <f>IF(C434&lt;EDATE(Variables!B$31,Variables!B$32-1),EDATE(C434,1),"")</f>
        <v/>
      </c>
      <c r="D435" s="74">
        <f t="shared" si="65"/>
        <v>1</v>
      </c>
      <c r="E435" s="74" t="str">
        <f t="shared" si="66"/>
        <v/>
      </c>
      <c r="F435" s="13"/>
      <c r="G435" s="13"/>
      <c r="H435" s="13"/>
      <c r="I435" s="14"/>
      <c r="J435" s="14"/>
      <c r="K435" s="14"/>
      <c r="L435" s="14">
        <f t="shared" si="67"/>
        <v>0</v>
      </c>
      <c r="M435" s="75"/>
      <c r="N435" s="4"/>
      <c r="O435" s="60"/>
      <c r="P435" s="60"/>
      <c r="Q435" s="60"/>
      <c r="R435" s="61"/>
      <c r="S435" s="75"/>
      <c r="T435" s="4"/>
      <c r="U435" s="15"/>
      <c r="V435" s="60"/>
      <c r="W435" s="60"/>
      <c r="X435" s="60"/>
      <c r="Y435" s="61"/>
      <c r="Z435" s="75"/>
      <c r="AA435" s="4"/>
      <c r="AB435" s="60"/>
      <c r="AC435" s="60"/>
      <c r="AD435" s="60"/>
      <c r="AE435" s="60"/>
      <c r="AF435" s="61"/>
      <c r="AG435" s="75"/>
      <c r="AH435" s="4"/>
      <c r="AI435" s="60"/>
      <c r="AJ435" s="60"/>
      <c r="AK435" s="60"/>
      <c r="AL435" s="60"/>
      <c r="AM435" s="60"/>
      <c r="AN435" s="60"/>
      <c r="AO435" s="65"/>
      <c r="AP435" s="75"/>
    </row>
    <row r="436" spans="2:42" ht="15" customHeight="1" x14ac:dyDescent="0.2">
      <c r="B436" s="74"/>
      <c r="C436" s="53" t="str">
        <f>IF(C435&lt;EDATE(Variables!B$31,Variables!B$32-1),EDATE(C435,1),"")</f>
        <v/>
      </c>
      <c r="D436" s="74">
        <f t="shared" si="65"/>
        <v>1</v>
      </c>
      <c r="E436" s="74" t="str">
        <f t="shared" si="66"/>
        <v/>
      </c>
      <c r="F436" s="13"/>
      <c r="G436" s="13"/>
      <c r="H436" s="13"/>
      <c r="I436" s="14"/>
      <c r="J436" s="14"/>
      <c r="K436" s="14"/>
      <c r="L436" s="14">
        <f t="shared" si="67"/>
        <v>0</v>
      </c>
      <c r="M436" s="75"/>
      <c r="N436" s="4"/>
      <c r="O436" s="60"/>
      <c r="P436" s="60"/>
      <c r="Q436" s="60"/>
      <c r="R436" s="61"/>
      <c r="S436" s="75"/>
      <c r="T436" s="4"/>
      <c r="U436" s="15"/>
      <c r="V436" s="60"/>
      <c r="W436" s="60"/>
      <c r="X436" s="60"/>
      <c r="Y436" s="61"/>
      <c r="Z436" s="75"/>
      <c r="AA436" s="4"/>
      <c r="AB436" s="60"/>
      <c r="AC436" s="60"/>
      <c r="AD436" s="60"/>
      <c r="AE436" s="60"/>
      <c r="AF436" s="61"/>
      <c r="AG436" s="75"/>
      <c r="AH436" s="4"/>
      <c r="AI436" s="60"/>
      <c r="AJ436" s="60"/>
      <c r="AK436" s="60"/>
      <c r="AL436" s="60"/>
      <c r="AM436" s="60"/>
      <c r="AN436" s="60"/>
      <c r="AO436" s="65"/>
      <c r="AP436" s="75"/>
    </row>
    <row r="437" spans="2:42" ht="15" customHeight="1" x14ac:dyDescent="0.2">
      <c r="B437" s="74"/>
      <c r="C437" s="53" t="str">
        <f>IF(C436&lt;EDATE(Variables!B$31,Variables!B$32-1),EDATE(C436,1),"")</f>
        <v/>
      </c>
      <c r="D437" s="74">
        <f t="shared" si="65"/>
        <v>1</v>
      </c>
      <c r="E437" s="74" t="str">
        <f t="shared" si="66"/>
        <v/>
      </c>
      <c r="F437" s="13"/>
      <c r="G437" s="13"/>
      <c r="H437" s="13"/>
      <c r="I437" s="14"/>
      <c r="J437" s="14"/>
      <c r="K437" s="14"/>
      <c r="L437" s="14">
        <f t="shared" si="67"/>
        <v>0</v>
      </c>
      <c r="M437" s="75"/>
      <c r="N437" s="4"/>
      <c r="O437" s="60"/>
      <c r="P437" s="60"/>
      <c r="Q437" s="60"/>
      <c r="R437" s="61"/>
      <c r="S437" s="75"/>
      <c r="T437" s="4"/>
      <c r="U437" s="15"/>
      <c r="V437" s="60"/>
      <c r="W437" s="60"/>
      <c r="X437" s="60"/>
      <c r="Y437" s="61"/>
      <c r="Z437" s="75"/>
      <c r="AA437" s="4"/>
      <c r="AB437" s="60"/>
      <c r="AC437" s="60"/>
      <c r="AD437" s="60"/>
      <c r="AE437" s="60"/>
      <c r="AF437" s="61"/>
      <c r="AG437" s="75"/>
      <c r="AH437" s="4"/>
      <c r="AI437" s="60"/>
      <c r="AJ437" s="60"/>
      <c r="AK437" s="60"/>
      <c r="AL437" s="60"/>
      <c r="AM437" s="60"/>
      <c r="AN437" s="60"/>
      <c r="AO437" s="65"/>
      <c r="AP437" s="75"/>
    </row>
    <row r="438" spans="2:42" ht="15" customHeight="1" x14ac:dyDescent="0.2">
      <c r="B438" s="74"/>
      <c r="C438" s="53" t="str">
        <f>IF(C437&lt;EDATE(Variables!B$31,Variables!B$32-1),EDATE(C437,1),"")</f>
        <v/>
      </c>
      <c r="D438" s="74">
        <f t="shared" si="65"/>
        <v>1</v>
      </c>
      <c r="E438" s="74" t="str">
        <f t="shared" si="66"/>
        <v/>
      </c>
      <c r="F438" s="13"/>
      <c r="G438" s="13"/>
      <c r="H438" s="13"/>
      <c r="I438" s="14"/>
      <c r="J438" s="14"/>
      <c r="K438" s="14"/>
      <c r="L438" s="14">
        <f t="shared" si="67"/>
        <v>0</v>
      </c>
      <c r="M438" s="75"/>
      <c r="N438" s="4"/>
      <c r="O438" s="60"/>
      <c r="P438" s="60"/>
      <c r="Q438" s="60"/>
      <c r="R438" s="61"/>
      <c r="S438" s="75"/>
      <c r="T438" s="4"/>
      <c r="U438" s="15"/>
      <c r="V438" s="60"/>
      <c r="W438" s="60"/>
      <c r="X438" s="60"/>
      <c r="Y438" s="61"/>
      <c r="Z438" s="75"/>
      <c r="AA438" s="4"/>
      <c r="AB438" s="60"/>
      <c r="AC438" s="60"/>
      <c r="AD438" s="60"/>
      <c r="AE438" s="60"/>
      <c r="AF438" s="61"/>
      <c r="AG438" s="75"/>
      <c r="AH438" s="4"/>
      <c r="AI438" s="60"/>
      <c r="AJ438" s="60"/>
      <c r="AK438" s="60"/>
      <c r="AL438" s="60"/>
      <c r="AM438" s="60"/>
      <c r="AN438" s="60"/>
      <c r="AO438" s="65"/>
      <c r="AP438" s="75"/>
    </row>
    <row r="439" spans="2:42" ht="15" customHeight="1" x14ac:dyDescent="0.2">
      <c r="B439" s="74"/>
      <c r="C439" s="53" t="str">
        <f>IF(C438&lt;EDATE(Variables!B$31,Variables!B$32-1),EDATE(C438,1),"")</f>
        <v/>
      </c>
      <c r="D439" s="74">
        <f t="shared" si="65"/>
        <v>1</v>
      </c>
      <c r="E439" s="74" t="str">
        <f t="shared" si="66"/>
        <v/>
      </c>
      <c r="F439" s="13"/>
      <c r="G439" s="13"/>
      <c r="H439" s="13"/>
      <c r="I439" s="14"/>
      <c r="J439" s="14"/>
      <c r="K439" s="14"/>
      <c r="L439" s="14">
        <f t="shared" si="67"/>
        <v>0</v>
      </c>
      <c r="M439" s="75"/>
      <c r="N439" s="4"/>
      <c r="O439" s="60"/>
      <c r="P439" s="60"/>
      <c r="Q439" s="60"/>
      <c r="R439" s="61"/>
      <c r="S439" s="75"/>
      <c r="T439" s="4"/>
      <c r="U439" s="15"/>
      <c r="V439" s="60"/>
      <c r="W439" s="60"/>
      <c r="X439" s="60"/>
      <c r="Y439" s="61"/>
      <c r="Z439" s="75"/>
      <c r="AA439" s="4"/>
      <c r="AB439" s="60"/>
      <c r="AC439" s="60"/>
      <c r="AD439" s="60"/>
      <c r="AE439" s="60"/>
      <c r="AF439" s="61"/>
      <c r="AG439" s="75"/>
      <c r="AH439" s="4"/>
      <c r="AI439" s="60"/>
      <c r="AJ439" s="60"/>
      <c r="AK439" s="60"/>
      <c r="AL439" s="60"/>
      <c r="AM439" s="60"/>
      <c r="AN439" s="60"/>
      <c r="AO439" s="65"/>
      <c r="AP439" s="75"/>
    </row>
    <row r="440" spans="2:42" ht="15" customHeight="1" x14ac:dyDescent="0.2">
      <c r="B440" s="74"/>
      <c r="C440" s="53" t="str">
        <f>IF(C439&lt;EDATE(Variables!B$31,Variables!B$32-1),EDATE(C439,1),"")</f>
        <v/>
      </c>
      <c r="D440" s="74">
        <f t="shared" si="65"/>
        <v>1</v>
      </c>
      <c r="E440" s="74" t="str">
        <f t="shared" si="66"/>
        <v/>
      </c>
      <c r="F440" s="13"/>
      <c r="G440" s="13"/>
      <c r="H440" s="13"/>
      <c r="I440" s="14"/>
      <c r="J440" s="14"/>
      <c r="K440" s="14"/>
      <c r="L440" s="14">
        <f t="shared" si="67"/>
        <v>0</v>
      </c>
      <c r="M440" s="75"/>
      <c r="N440" s="4"/>
      <c r="O440" s="60"/>
      <c r="P440" s="60"/>
      <c r="Q440" s="60"/>
      <c r="R440" s="61"/>
      <c r="S440" s="75"/>
      <c r="T440" s="4"/>
      <c r="U440" s="15"/>
      <c r="V440" s="60"/>
      <c r="W440" s="60"/>
      <c r="X440" s="60"/>
      <c r="Y440" s="61"/>
      <c r="Z440" s="75"/>
      <c r="AA440" s="4"/>
      <c r="AB440" s="60"/>
      <c r="AC440" s="60"/>
      <c r="AD440" s="60"/>
      <c r="AE440" s="60"/>
      <c r="AF440" s="61"/>
      <c r="AG440" s="75"/>
      <c r="AH440" s="4"/>
      <c r="AI440" s="60"/>
      <c r="AJ440" s="60"/>
      <c r="AK440" s="60"/>
      <c r="AL440" s="60"/>
      <c r="AM440" s="60"/>
      <c r="AN440" s="60"/>
      <c r="AO440" s="65"/>
      <c r="AP440" s="75"/>
    </row>
    <row r="441" spans="2:42" ht="15" customHeight="1" x14ac:dyDescent="0.2">
      <c r="B441" s="74"/>
      <c r="C441" s="53" t="str">
        <f>IF(C440&lt;EDATE(Variables!B$31,Variables!B$32-1),EDATE(C440,1),"")</f>
        <v/>
      </c>
      <c r="D441" s="74">
        <f t="shared" si="65"/>
        <v>1</v>
      </c>
      <c r="E441" s="74" t="str">
        <f t="shared" si="66"/>
        <v/>
      </c>
      <c r="F441" s="13"/>
      <c r="G441" s="13"/>
      <c r="H441" s="13"/>
      <c r="I441" s="14"/>
      <c r="J441" s="14"/>
      <c r="K441" s="14"/>
      <c r="L441" s="14">
        <f t="shared" si="67"/>
        <v>0</v>
      </c>
      <c r="M441" s="75"/>
      <c r="N441" s="4"/>
      <c r="O441" s="60"/>
      <c r="P441" s="60"/>
      <c r="Q441" s="60"/>
      <c r="R441" s="61"/>
      <c r="S441" s="75"/>
      <c r="T441" s="4"/>
      <c r="U441" s="15"/>
      <c r="V441" s="60"/>
      <c r="W441" s="60"/>
      <c r="X441" s="60"/>
      <c r="Y441" s="61"/>
      <c r="Z441" s="75"/>
      <c r="AA441" s="4"/>
      <c r="AB441" s="60"/>
      <c r="AC441" s="60"/>
      <c r="AD441" s="60"/>
      <c r="AE441" s="60"/>
      <c r="AF441" s="61"/>
      <c r="AG441" s="75"/>
      <c r="AH441" s="4"/>
      <c r="AI441" s="60"/>
      <c r="AJ441" s="60"/>
      <c r="AK441" s="60"/>
      <c r="AL441" s="60"/>
      <c r="AM441" s="60"/>
      <c r="AN441" s="60"/>
      <c r="AO441" s="65"/>
      <c r="AP441" s="75"/>
    </row>
    <row r="442" spans="2:42" ht="15" customHeight="1" x14ac:dyDescent="0.2">
      <c r="B442" s="74"/>
      <c r="C442" s="53" t="str">
        <f>IF(C441&lt;EDATE(Variables!B$31,Variables!B$32-1),EDATE(C441,1),"")</f>
        <v/>
      </c>
      <c r="D442" s="74">
        <f t="shared" si="65"/>
        <v>1</v>
      </c>
      <c r="E442" s="74" t="str">
        <f t="shared" si="66"/>
        <v/>
      </c>
      <c r="F442" s="13"/>
      <c r="G442" s="13"/>
      <c r="H442" s="13"/>
      <c r="I442" s="14"/>
      <c r="J442" s="14"/>
      <c r="K442" s="14"/>
      <c r="L442" s="14">
        <f t="shared" si="67"/>
        <v>0</v>
      </c>
      <c r="M442" s="75"/>
      <c r="N442" s="4"/>
      <c r="O442" s="60"/>
      <c r="P442" s="60"/>
      <c r="Q442" s="60"/>
      <c r="R442" s="61"/>
      <c r="S442" s="75"/>
      <c r="T442" s="4"/>
      <c r="U442" s="15"/>
      <c r="V442" s="60"/>
      <c r="W442" s="60"/>
      <c r="X442" s="60"/>
      <c r="Y442" s="61"/>
      <c r="Z442" s="75"/>
      <c r="AA442" s="4"/>
      <c r="AB442" s="60"/>
      <c r="AC442" s="60"/>
      <c r="AD442" s="60"/>
      <c r="AE442" s="60"/>
      <c r="AF442" s="61"/>
      <c r="AG442" s="75"/>
      <c r="AH442" s="4"/>
      <c r="AI442" s="60"/>
      <c r="AJ442" s="60"/>
      <c r="AK442" s="60"/>
      <c r="AL442" s="60"/>
      <c r="AM442" s="60"/>
      <c r="AN442" s="60"/>
      <c r="AO442" s="65"/>
      <c r="AP442" s="75"/>
    </row>
    <row r="443" spans="2:42" ht="15" customHeight="1" x14ac:dyDescent="0.2">
      <c r="B443" s="74"/>
      <c r="C443" s="53" t="str">
        <f>IF(C442&lt;EDATE(Variables!B$31,Variables!B$32-1),EDATE(C442,1),"")</f>
        <v/>
      </c>
      <c r="D443" s="74">
        <f t="shared" si="65"/>
        <v>1</v>
      </c>
      <c r="E443" s="74" t="str">
        <f t="shared" si="66"/>
        <v/>
      </c>
      <c r="F443" s="13"/>
      <c r="G443" s="13"/>
      <c r="H443" s="13"/>
      <c r="I443" s="14"/>
      <c r="J443" s="14"/>
      <c r="K443" s="14"/>
      <c r="L443" s="14">
        <f t="shared" si="67"/>
        <v>0</v>
      </c>
      <c r="M443" s="75"/>
      <c r="N443" s="4"/>
      <c r="O443" s="60"/>
      <c r="P443" s="60"/>
      <c r="Q443" s="60"/>
      <c r="R443" s="61"/>
      <c r="S443" s="75"/>
      <c r="T443" s="4"/>
      <c r="U443" s="15"/>
      <c r="V443" s="60"/>
      <c r="W443" s="60"/>
      <c r="X443" s="60"/>
      <c r="Y443" s="61"/>
      <c r="Z443" s="75"/>
      <c r="AA443" s="4"/>
      <c r="AB443" s="60"/>
      <c r="AC443" s="60"/>
      <c r="AD443" s="60"/>
      <c r="AE443" s="60"/>
      <c r="AF443" s="61"/>
      <c r="AG443" s="75"/>
      <c r="AH443" s="4"/>
      <c r="AI443" s="60"/>
      <c r="AJ443" s="60"/>
      <c r="AK443" s="60"/>
      <c r="AL443" s="60"/>
      <c r="AM443" s="60"/>
      <c r="AN443" s="60"/>
      <c r="AO443" s="65"/>
      <c r="AP443" s="75"/>
    </row>
    <row r="444" spans="2:42" ht="15" customHeight="1" x14ac:dyDescent="0.2">
      <c r="B444" s="74"/>
      <c r="C444" s="53" t="str">
        <f>IF(C443&lt;EDATE(Variables!B$31,Variables!B$32-1),EDATE(C443,1),"")</f>
        <v/>
      </c>
      <c r="D444" s="74">
        <f t="shared" si="65"/>
        <v>1</v>
      </c>
      <c r="E444" s="74" t="str">
        <f t="shared" si="66"/>
        <v/>
      </c>
      <c r="F444" s="13"/>
      <c r="G444" s="13"/>
      <c r="H444" s="13"/>
      <c r="I444" s="14"/>
      <c r="J444" s="14"/>
      <c r="K444" s="14"/>
      <c r="L444" s="14">
        <f t="shared" si="67"/>
        <v>0</v>
      </c>
      <c r="M444" s="75"/>
      <c r="N444" s="4"/>
      <c r="O444" s="60"/>
      <c r="P444" s="60"/>
      <c r="Q444" s="60"/>
      <c r="R444" s="61"/>
      <c r="S444" s="75"/>
      <c r="T444" s="4"/>
      <c r="U444" s="15"/>
      <c r="V444" s="60"/>
      <c r="W444" s="60"/>
      <c r="X444" s="60"/>
      <c r="Y444" s="61"/>
      <c r="Z444" s="75"/>
      <c r="AA444" s="4"/>
      <c r="AB444" s="60"/>
      <c r="AC444" s="60"/>
      <c r="AD444" s="60"/>
      <c r="AE444" s="60"/>
      <c r="AF444" s="61"/>
      <c r="AG444" s="75"/>
      <c r="AH444" s="4"/>
      <c r="AI444" s="60"/>
      <c r="AJ444" s="60"/>
      <c r="AK444" s="60"/>
      <c r="AL444" s="60"/>
      <c r="AM444" s="60"/>
      <c r="AN444" s="60"/>
      <c r="AO444" s="65"/>
      <c r="AP444" s="75"/>
    </row>
    <row r="445" spans="2:42" ht="15" customHeight="1" x14ac:dyDescent="0.2">
      <c r="B445" s="74"/>
      <c r="C445" s="53" t="str">
        <f>IF(C444&lt;EDATE(Variables!B$31,Variables!B$32-1),EDATE(C444,1),"")</f>
        <v/>
      </c>
      <c r="D445" s="74">
        <f t="shared" si="65"/>
        <v>1</v>
      </c>
      <c r="E445" s="74" t="str">
        <f t="shared" si="66"/>
        <v/>
      </c>
      <c r="F445" s="13"/>
      <c r="G445" s="13"/>
      <c r="H445" s="13"/>
      <c r="I445" s="14"/>
      <c r="J445" s="14"/>
      <c r="K445" s="14"/>
      <c r="L445" s="14">
        <f t="shared" si="67"/>
        <v>0</v>
      </c>
      <c r="M445" s="75"/>
      <c r="N445" s="4"/>
      <c r="O445" s="60"/>
      <c r="P445" s="60"/>
      <c r="Q445" s="60"/>
      <c r="R445" s="61"/>
      <c r="S445" s="75"/>
      <c r="T445" s="4"/>
      <c r="U445" s="15"/>
      <c r="V445" s="60"/>
      <c r="W445" s="60"/>
      <c r="X445" s="60"/>
      <c r="Y445" s="61"/>
      <c r="Z445" s="75"/>
      <c r="AA445" s="4"/>
      <c r="AB445" s="60"/>
      <c r="AC445" s="60"/>
      <c r="AD445" s="60"/>
      <c r="AE445" s="60"/>
      <c r="AF445" s="61"/>
      <c r="AG445" s="75"/>
      <c r="AH445" s="4"/>
      <c r="AI445" s="60"/>
      <c r="AJ445" s="60"/>
      <c r="AK445" s="60"/>
      <c r="AL445" s="60"/>
      <c r="AM445" s="60"/>
      <c r="AN445" s="60"/>
      <c r="AO445" s="65"/>
      <c r="AP445" s="75"/>
    </row>
    <row r="446" spans="2:42" ht="15" customHeight="1" x14ac:dyDescent="0.2">
      <c r="B446" s="74"/>
      <c r="C446" s="53" t="str">
        <f>IF(C445&lt;EDATE(Variables!B$31,Variables!B$32-1),EDATE(C445,1),"")</f>
        <v/>
      </c>
      <c r="D446" s="74">
        <f t="shared" si="65"/>
        <v>1</v>
      </c>
      <c r="E446" s="74" t="str">
        <f t="shared" si="66"/>
        <v/>
      </c>
      <c r="F446" s="13"/>
      <c r="G446" s="13"/>
      <c r="H446" s="13"/>
      <c r="I446" s="14"/>
      <c r="J446" s="14"/>
      <c r="K446" s="14"/>
      <c r="L446" s="14">
        <f t="shared" si="67"/>
        <v>0</v>
      </c>
      <c r="M446" s="75"/>
      <c r="N446" s="4"/>
      <c r="O446" s="60"/>
      <c r="P446" s="60"/>
      <c r="Q446" s="60"/>
      <c r="R446" s="61"/>
      <c r="S446" s="75"/>
      <c r="T446" s="4"/>
      <c r="U446" s="15"/>
      <c r="V446" s="60"/>
      <c r="W446" s="60"/>
      <c r="X446" s="60"/>
      <c r="Y446" s="61"/>
      <c r="Z446" s="75"/>
      <c r="AA446" s="4"/>
      <c r="AB446" s="60"/>
      <c r="AC446" s="60"/>
      <c r="AD446" s="60"/>
      <c r="AE446" s="60"/>
      <c r="AF446" s="61"/>
      <c r="AG446" s="75"/>
      <c r="AH446" s="4"/>
      <c r="AI446" s="60"/>
      <c r="AJ446" s="60"/>
      <c r="AK446" s="60"/>
      <c r="AL446" s="60"/>
      <c r="AM446" s="60"/>
      <c r="AN446" s="60"/>
      <c r="AO446" s="65"/>
      <c r="AP446" s="75"/>
    </row>
    <row r="447" spans="2:42" ht="15" customHeight="1" x14ac:dyDescent="0.2">
      <c r="B447" s="74"/>
      <c r="C447" s="53" t="str">
        <f>IF(C446&lt;EDATE(Variables!B$31,Variables!B$32-1),EDATE(C446,1),"")</f>
        <v/>
      </c>
      <c r="D447" s="74">
        <f t="shared" si="65"/>
        <v>1</v>
      </c>
      <c r="E447" s="74" t="str">
        <f t="shared" si="66"/>
        <v/>
      </c>
      <c r="F447" s="13"/>
      <c r="G447" s="13"/>
      <c r="H447" s="13"/>
      <c r="I447" s="14"/>
      <c r="J447" s="14"/>
      <c r="K447" s="14"/>
      <c r="L447" s="14">
        <f t="shared" si="67"/>
        <v>0</v>
      </c>
      <c r="M447" s="75"/>
      <c r="N447" s="4"/>
      <c r="O447" s="60"/>
      <c r="P447" s="60"/>
      <c r="Q447" s="60"/>
      <c r="R447" s="61"/>
      <c r="S447" s="75"/>
      <c r="T447" s="4"/>
      <c r="U447" s="15"/>
      <c r="V447" s="60"/>
      <c r="W447" s="60"/>
      <c r="X447" s="60"/>
      <c r="Y447" s="61"/>
      <c r="Z447" s="75"/>
      <c r="AA447" s="4"/>
      <c r="AB447" s="60"/>
      <c r="AC447" s="60"/>
      <c r="AD447" s="60"/>
      <c r="AE447" s="60"/>
      <c r="AF447" s="61"/>
      <c r="AG447" s="75"/>
      <c r="AH447" s="4"/>
      <c r="AI447" s="60"/>
      <c r="AJ447" s="60"/>
      <c r="AK447" s="60"/>
      <c r="AL447" s="60"/>
      <c r="AM447" s="60"/>
      <c r="AN447" s="60"/>
      <c r="AO447" s="65"/>
      <c r="AP447" s="75"/>
    </row>
    <row r="448" spans="2:42" ht="15" customHeight="1" x14ac:dyDescent="0.2">
      <c r="B448" s="74"/>
      <c r="C448" s="53" t="str">
        <f>IF(C447&lt;EDATE(Variables!B$31,Variables!B$32-1),EDATE(C447,1),"")</f>
        <v/>
      </c>
      <c r="D448" s="74">
        <f t="shared" si="65"/>
        <v>1</v>
      </c>
      <c r="E448" s="74" t="str">
        <f t="shared" si="66"/>
        <v/>
      </c>
      <c r="F448" s="13"/>
      <c r="G448" s="13"/>
      <c r="H448" s="13"/>
      <c r="I448" s="14"/>
      <c r="J448" s="14"/>
      <c r="K448" s="14"/>
      <c r="L448" s="14">
        <f t="shared" si="67"/>
        <v>0</v>
      </c>
      <c r="M448" s="75"/>
      <c r="N448" s="4"/>
      <c r="O448" s="60"/>
      <c r="P448" s="60"/>
      <c r="Q448" s="60"/>
      <c r="R448" s="61"/>
      <c r="S448" s="75"/>
      <c r="T448" s="4"/>
      <c r="U448" s="15"/>
      <c r="V448" s="60"/>
      <c r="W448" s="60"/>
      <c r="X448" s="60"/>
      <c r="Y448" s="61"/>
      <c r="Z448" s="75"/>
      <c r="AA448" s="4"/>
      <c r="AB448" s="60"/>
      <c r="AC448" s="60"/>
      <c r="AD448" s="60"/>
      <c r="AE448" s="60"/>
      <c r="AF448" s="61"/>
      <c r="AG448" s="75"/>
      <c r="AH448" s="4"/>
      <c r="AI448" s="60"/>
      <c r="AJ448" s="60"/>
      <c r="AK448" s="60"/>
      <c r="AL448" s="60"/>
      <c r="AM448" s="60"/>
      <c r="AN448" s="60"/>
      <c r="AO448" s="65"/>
      <c r="AP448" s="75"/>
    </row>
    <row r="449" spans="2:42" ht="15" customHeight="1" x14ac:dyDescent="0.2">
      <c r="B449" s="74"/>
      <c r="C449" s="53" t="str">
        <f>IF(C448&lt;EDATE(Variables!B$31,Variables!B$32-1),EDATE(C448,1),"")</f>
        <v/>
      </c>
      <c r="D449" s="74">
        <f t="shared" si="65"/>
        <v>1</v>
      </c>
      <c r="E449" s="74" t="str">
        <f t="shared" si="66"/>
        <v/>
      </c>
      <c r="F449" s="13"/>
      <c r="G449" s="13"/>
      <c r="H449" s="13"/>
      <c r="I449" s="14"/>
      <c r="J449" s="14"/>
      <c r="K449" s="14"/>
      <c r="L449" s="14">
        <f t="shared" si="67"/>
        <v>0</v>
      </c>
      <c r="M449" s="75"/>
      <c r="N449" s="4"/>
      <c r="O449" s="60"/>
      <c r="P449" s="60"/>
      <c r="Q449" s="60"/>
      <c r="R449" s="61"/>
      <c r="S449" s="75"/>
      <c r="T449" s="4"/>
      <c r="U449" s="15"/>
      <c r="V449" s="60"/>
      <c r="W449" s="60"/>
      <c r="X449" s="60"/>
      <c r="Y449" s="61"/>
      <c r="Z449" s="75"/>
      <c r="AA449" s="4"/>
      <c r="AB449" s="60"/>
      <c r="AC449" s="60"/>
      <c r="AD449" s="60"/>
      <c r="AE449" s="60"/>
      <c r="AF449" s="61"/>
      <c r="AG449" s="75"/>
      <c r="AH449" s="4"/>
      <c r="AI449" s="60"/>
      <c r="AJ449" s="60"/>
      <c r="AK449" s="60"/>
      <c r="AL449" s="60"/>
      <c r="AM449" s="60"/>
      <c r="AN449" s="60"/>
      <c r="AO449" s="65"/>
      <c r="AP449" s="75"/>
    </row>
    <row r="450" spans="2:42" ht="15" customHeight="1" x14ac:dyDescent="0.2">
      <c r="B450" s="74"/>
      <c r="C450" s="53" t="str">
        <f>IF(C449&lt;EDATE(Variables!B$31,Variables!B$32-1),EDATE(C449,1),"")</f>
        <v/>
      </c>
      <c r="D450" s="74">
        <f t="shared" si="65"/>
        <v>1</v>
      </c>
      <c r="E450" s="74" t="str">
        <f t="shared" si="66"/>
        <v/>
      </c>
      <c r="F450" s="13"/>
      <c r="G450" s="13"/>
      <c r="H450" s="13"/>
      <c r="I450" s="14"/>
      <c r="J450" s="14"/>
      <c r="K450" s="14"/>
      <c r="L450" s="14">
        <f t="shared" si="67"/>
        <v>0</v>
      </c>
      <c r="M450" s="75"/>
      <c r="N450" s="4"/>
      <c r="O450" s="60"/>
      <c r="P450" s="60"/>
      <c r="Q450" s="60"/>
      <c r="R450" s="61"/>
      <c r="S450" s="75"/>
      <c r="T450" s="4"/>
      <c r="U450" s="15"/>
      <c r="V450" s="60"/>
      <c r="W450" s="60"/>
      <c r="X450" s="60"/>
      <c r="Y450" s="61"/>
      <c r="Z450" s="75"/>
      <c r="AA450" s="4"/>
      <c r="AB450" s="60"/>
      <c r="AC450" s="60"/>
      <c r="AD450" s="60"/>
      <c r="AE450" s="60"/>
      <c r="AF450" s="61"/>
      <c r="AG450" s="75"/>
      <c r="AH450" s="4"/>
      <c r="AI450" s="60"/>
      <c r="AJ450" s="60"/>
      <c r="AK450" s="60"/>
      <c r="AL450" s="60"/>
      <c r="AM450" s="60"/>
      <c r="AN450" s="60"/>
      <c r="AO450" s="65"/>
      <c r="AP450" s="75"/>
    </row>
    <row r="451" spans="2:42" ht="15" customHeight="1" x14ac:dyDescent="0.2">
      <c r="B451" s="74"/>
      <c r="C451" s="53" t="str">
        <f>IF(C450&lt;EDATE(Variables!B$31,Variables!B$32-1),EDATE(C450,1),"")</f>
        <v/>
      </c>
      <c r="D451" s="74">
        <f t="shared" si="65"/>
        <v>1</v>
      </c>
      <c r="E451" s="74" t="str">
        <f t="shared" si="66"/>
        <v/>
      </c>
      <c r="F451" s="13"/>
      <c r="G451" s="13"/>
      <c r="H451" s="13"/>
      <c r="I451" s="14"/>
      <c r="J451" s="14"/>
      <c r="K451" s="14"/>
      <c r="L451" s="14">
        <f t="shared" si="67"/>
        <v>0</v>
      </c>
      <c r="M451" s="75"/>
      <c r="N451" s="4"/>
      <c r="O451" s="60"/>
      <c r="P451" s="60"/>
      <c r="Q451" s="60"/>
      <c r="R451" s="61"/>
      <c r="S451" s="75"/>
      <c r="T451" s="4"/>
      <c r="U451" s="15"/>
      <c r="V451" s="60"/>
      <c r="W451" s="60"/>
      <c r="X451" s="60"/>
      <c r="Y451" s="61"/>
      <c r="Z451" s="75"/>
      <c r="AA451" s="4"/>
      <c r="AB451" s="60"/>
      <c r="AC451" s="60"/>
      <c r="AD451" s="60"/>
      <c r="AE451" s="60"/>
      <c r="AF451" s="61"/>
      <c r="AG451" s="75"/>
      <c r="AH451" s="4"/>
      <c r="AI451" s="60"/>
      <c r="AJ451" s="60"/>
      <c r="AK451" s="60"/>
      <c r="AL451" s="60"/>
      <c r="AM451" s="60"/>
      <c r="AN451" s="60"/>
      <c r="AO451" s="65"/>
      <c r="AP451" s="75"/>
    </row>
    <row r="452" spans="2:42" ht="15" customHeight="1" x14ac:dyDescent="0.2">
      <c r="B452" s="74"/>
      <c r="C452" s="53" t="str">
        <f>IF(C451&lt;EDATE(Variables!B$31,Variables!B$32-1),EDATE(C451,1),"")</f>
        <v/>
      </c>
      <c r="D452" s="74">
        <f t="shared" si="65"/>
        <v>1</v>
      </c>
      <c r="E452" s="74" t="str">
        <f t="shared" si="66"/>
        <v/>
      </c>
      <c r="F452" s="13"/>
      <c r="G452" s="13"/>
      <c r="H452" s="13"/>
      <c r="I452" s="14"/>
      <c r="J452" s="14"/>
      <c r="K452" s="14"/>
      <c r="L452" s="14">
        <f t="shared" si="67"/>
        <v>0</v>
      </c>
      <c r="M452" s="75"/>
      <c r="N452" s="4"/>
      <c r="O452" s="60"/>
      <c r="P452" s="60"/>
      <c r="Q452" s="60"/>
      <c r="R452" s="61"/>
      <c r="S452" s="75"/>
      <c r="T452" s="4"/>
      <c r="U452" s="15"/>
      <c r="V452" s="60"/>
      <c r="W452" s="60"/>
      <c r="X452" s="60"/>
      <c r="Y452" s="61"/>
      <c r="Z452" s="75"/>
      <c r="AA452" s="4"/>
      <c r="AB452" s="60"/>
      <c r="AC452" s="60"/>
      <c r="AD452" s="60"/>
      <c r="AE452" s="60"/>
      <c r="AF452" s="61"/>
      <c r="AG452" s="75"/>
      <c r="AH452" s="4"/>
      <c r="AI452" s="60"/>
      <c r="AJ452" s="60"/>
      <c r="AK452" s="60"/>
      <c r="AL452" s="60"/>
      <c r="AM452" s="60"/>
      <c r="AN452" s="60"/>
      <c r="AO452" s="65"/>
      <c r="AP452" s="75"/>
    </row>
    <row r="453" spans="2:42" ht="15" customHeight="1" x14ac:dyDescent="0.2">
      <c r="B453" s="74"/>
      <c r="C453" s="53" t="str">
        <f>IF(C452&lt;EDATE(Variables!B$31,Variables!B$32-1),EDATE(C452,1),"")</f>
        <v/>
      </c>
      <c r="D453" s="74">
        <f t="shared" si="65"/>
        <v>1</v>
      </c>
      <c r="E453" s="74" t="str">
        <f t="shared" si="66"/>
        <v/>
      </c>
      <c r="F453" s="13"/>
      <c r="G453" s="13"/>
      <c r="H453" s="13"/>
      <c r="I453" s="14"/>
      <c r="J453" s="14"/>
      <c r="K453" s="14"/>
      <c r="L453" s="14">
        <f t="shared" si="67"/>
        <v>0</v>
      </c>
      <c r="M453" s="75"/>
      <c r="N453" s="4"/>
      <c r="O453" s="60"/>
      <c r="P453" s="60"/>
      <c r="Q453" s="60"/>
      <c r="R453" s="61"/>
      <c r="S453" s="75"/>
      <c r="T453" s="4"/>
      <c r="U453" s="15"/>
      <c r="V453" s="60"/>
      <c r="W453" s="60"/>
      <c r="X453" s="60"/>
      <c r="Y453" s="61"/>
      <c r="Z453" s="75"/>
      <c r="AA453" s="4"/>
      <c r="AB453" s="60"/>
      <c r="AC453" s="60"/>
      <c r="AD453" s="60"/>
      <c r="AE453" s="60"/>
      <c r="AF453" s="61"/>
      <c r="AG453" s="75"/>
      <c r="AH453" s="4"/>
      <c r="AI453" s="60"/>
      <c r="AJ453" s="60"/>
      <c r="AK453" s="60"/>
      <c r="AL453" s="60"/>
      <c r="AM453" s="60"/>
      <c r="AN453" s="60"/>
      <c r="AO453" s="65"/>
      <c r="AP453" s="75"/>
    </row>
    <row r="454" spans="2:42" ht="15" customHeight="1" x14ac:dyDescent="0.2">
      <c r="B454" s="74"/>
      <c r="C454" s="53" t="str">
        <f>IF(C453&lt;EDATE(Variables!B$31,Variables!B$32-1),EDATE(C453,1),"")</f>
        <v/>
      </c>
      <c r="D454" s="74">
        <f t="shared" si="65"/>
        <v>1</v>
      </c>
      <c r="E454" s="74" t="str">
        <f t="shared" si="66"/>
        <v/>
      </c>
      <c r="F454" s="13"/>
      <c r="G454" s="13"/>
      <c r="H454" s="13"/>
      <c r="I454" s="14"/>
      <c r="J454" s="14"/>
      <c r="K454" s="14"/>
      <c r="L454" s="14">
        <f t="shared" si="67"/>
        <v>0</v>
      </c>
      <c r="M454" s="75"/>
      <c r="N454" s="4"/>
      <c r="O454" s="60"/>
      <c r="P454" s="60"/>
      <c r="Q454" s="60"/>
      <c r="R454" s="61"/>
      <c r="S454" s="75"/>
      <c r="T454" s="4"/>
      <c r="U454" s="15"/>
      <c r="V454" s="60"/>
      <c r="W454" s="60"/>
      <c r="X454" s="60"/>
      <c r="Y454" s="61"/>
      <c r="Z454" s="75"/>
      <c r="AA454" s="4"/>
      <c r="AB454" s="60"/>
      <c r="AC454" s="60"/>
      <c r="AD454" s="60"/>
      <c r="AE454" s="60"/>
      <c r="AF454" s="61"/>
      <c r="AG454" s="75"/>
      <c r="AH454" s="4"/>
      <c r="AI454" s="60"/>
      <c r="AJ454" s="60"/>
      <c r="AK454" s="60"/>
      <c r="AL454" s="60"/>
      <c r="AM454" s="60"/>
      <c r="AN454" s="60"/>
      <c r="AO454" s="65"/>
      <c r="AP454" s="75"/>
    </row>
    <row r="455" spans="2:42" ht="15" customHeight="1" x14ac:dyDescent="0.2">
      <c r="B455" s="74"/>
      <c r="C455" s="53" t="str">
        <f>IF(C454&lt;EDATE(Variables!B$31,Variables!B$32-1),EDATE(C454,1),"")</f>
        <v/>
      </c>
      <c r="D455" s="74">
        <f t="shared" si="65"/>
        <v>1</v>
      </c>
      <c r="E455" s="74" t="str">
        <f t="shared" si="66"/>
        <v/>
      </c>
      <c r="F455" s="13"/>
      <c r="G455" s="13"/>
      <c r="H455" s="13"/>
      <c r="I455" s="14"/>
      <c r="J455" s="14"/>
      <c r="K455" s="14"/>
      <c r="L455" s="14">
        <f t="shared" si="67"/>
        <v>0</v>
      </c>
      <c r="M455" s="75"/>
      <c r="N455" s="4"/>
      <c r="O455" s="60"/>
      <c r="P455" s="60"/>
      <c r="Q455" s="60"/>
      <c r="R455" s="61"/>
      <c r="S455" s="75"/>
      <c r="T455" s="4"/>
      <c r="U455" s="15"/>
      <c r="V455" s="60"/>
      <c r="W455" s="60"/>
      <c r="X455" s="60"/>
      <c r="Y455" s="61"/>
      <c r="Z455" s="75"/>
      <c r="AA455" s="4"/>
      <c r="AB455" s="60"/>
      <c r="AC455" s="60"/>
      <c r="AD455" s="60"/>
      <c r="AE455" s="60"/>
      <c r="AF455" s="61"/>
      <c r="AG455" s="75"/>
      <c r="AH455" s="4"/>
      <c r="AI455" s="60"/>
      <c r="AJ455" s="60"/>
      <c r="AK455" s="60"/>
      <c r="AL455" s="60"/>
      <c r="AM455" s="60"/>
      <c r="AN455" s="60"/>
      <c r="AO455" s="65"/>
      <c r="AP455" s="75"/>
    </row>
    <row r="456" spans="2:42" ht="15" customHeight="1" x14ac:dyDescent="0.2">
      <c r="B456" s="74"/>
      <c r="C456" s="53" t="str">
        <f>IF(C455&lt;EDATE(Variables!B$31,Variables!B$32-1),EDATE(C455,1),"")</f>
        <v/>
      </c>
      <c r="D456" s="74">
        <f t="shared" si="65"/>
        <v>1</v>
      </c>
      <c r="E456" s="74" t="str">
        <f t="shared" si="66"/>
        <v/>
      </c>
      <c r="F456" s="13"/>
      <c r="G456" s="13"/>
      <c r="H456" s="13"/>
      <c r="I456" s="14"/>
      <c r="J456" s="14"/>
      <c r="K456" s="14"/>
      <c r="L456" s="14">
        <f t="shared" si="67"/>
        <v>0</v>
      </c>
      <c r="M456" s="75"/>
      <c r="N456" s="4"/>
      <c r="O456" s="60"/>
      <c r="P456" s="60"/>
      <c r="Q456" s="60"/>
      <c r="R456" s="61"/>
      <c r="S456" s="75"/>
      <c r="T456" s="4"/>
      <c r="U456" s="15"/>
      <c r="V456" s="60"/>
      <c r="W456" s="60"/>
      <c r="X456" s="60"/>
      <c r="Y456" s="61"/>
      <c r="Z456" s="75"/>
      <c r="AA456" s="4"/>
      <c r="AB456" s="60"/>
      <c r="AC456" s="60"/>
      <c r="AD456" s="60"/>
      <c r="AE456" s="60"/>
      <c r="AF456" s="61"/>
      <c r="AG456" s="75"/>
      <c r="AH456" s="4"/>
      <c r="AI456" s="60"/>
      <c r="AJ456" s="60"/>
      <c r="AK456" s="60"/>
      <c r="AL456" s="60"/>
      <c r="AM456" s="60"/>
      <c r="AN456" s="60"/>
      <c r="AO456" s="65"/>
      <c r="AP456" s="75"/>
    </row>
    <row r="457" spans="2:42" ht="15" customHeight="1" x14ac:dyDescent="0.2">
      <c r="B457" s="74"/>
      <c r="C457" s="53" t="str">
        <f>IF(C456&lt;EDATE(Variables!B$31,Variables!B$32-1),EDATE(C456,1),"")</f>
        <v/>
      </c>
      <c r="D457" s="74">
        <f t="shared" si="65"/>
        <v>1</v>
      </c>
      <c r="E457" s="74" t="str">
        <f t="shared" si="66"/>
        <v/>
      </c>
      <c r="F457" s="13"/>
      <c r="G457" s="13"/>
      <c r="H457" s="13"/>
      <c r="I457" s="14"/>
      <c r="J457" s="14"/>
      <c r="K457" s="14"/>
      <c r="L457" s="14">
        <f t="shared" si="67"/>
        <v>0</v>
      </c>
      <c r="M457" s="75"/>
      <c r="N457" s="4"/>
      <c r="O457" s="60"/>
      <c r="P457" s="60"/>
      <c r="Q457" s="60"/>
      <c r="R457" s="61"/>
      <c r="S457" s="75"/>
      <c r="T457" s="4"/>
      <c r="U457" s="15"/>
      <c r="V457" s="60"/>
      <c r="W457" s="60"/>
      <c r="X457" s="60"/>
      <c r="Y457" s="61"/>
      <c r="Z457" s="75"/>
      <c r="AA457" s="4"/>
      <c r="AB457" s="60"/>
      <c r="AC457" s="60"/>
      <c r="AD457" s="60"/>
      <c r="AE457" s="60"/>
      <c r="AF457" s="61"/>
      <c r="AG457" s="75"/>
      <c r="AH457" s="4"/>
      <c r="AI457" s="60"/>
      <c r="AJ457" s="60"/>
      <c r="AK457" s="60"/>
      <c r="AL457" s="60"/>
      <c r="AM457" s="60"/>
      <c r="AN457" s="60"/>
      <c r="AO457" s="65"/>
      <c r="AP457" s="75"/>
    </row>
    <row r="458" spans="2:42" ht="15" customHeight="1" x14ac:dyDescent="0.2">
      <c r="B458" s="74"/>
      <c r="C458" s="53" t="str">
        <f>IF(C457&lt;EDATE(Variables!B$31,Variables!B$32-1),EDATE(C457,1),"")</f>
        <v/>
      </c>
      <c r="D458" s="74">
        <f t="shared" si="65"/>
        <v>1</v>
      </c>
      <c r="E458" s="74" t="str">
        <f t="shared" si="66"/>
        <v/>
      </c>
      <c r="F458" s="13"/>
      <c r="G458" s="13"/>
      <c r="H458" s="13"/>
      <c r="I458" s="14"/>
      <c r="J458" s="14"/>
      <c r="K458" s="14"/>
      <c r="L458" s="14">
        <f t="shared" si="67"/>
        <v>0</v>
      </c>
      <c r="M458" s="75"/>
      <c r="N458" s="4"/>
      <c r="O458" s="60"/>
      <c r="P458" s="60"/>
      <c r="Q458" s="60"/>
      <c r="R458" s="61"/>
      <c r="S458" s="75"/>
      <c r="T458" s="4"/>
      <c r="U458" s="15"/>
      <c r="V458" s="60"/>
      <c r="W458" s="60"/>
      <c r="X458" s="60"/>
      <c r="Y458" s="61"/>
      <c r="Z458" s="75"/>
      <c r="AA458" s="4"/>
      <c r="AB458" s="60"/>
      <c r="AC458" s="60"/>
      <c r="AD458" s="60"/>
      <c r="AE458" s="60"/>
      <c r="AF458" s="61"/>
      <c r="AG458" s="75"/>
      <c r="AH458" s="4"/>
      <c r="AI458" s="60"/>
      <c r="AJ458" s="60"/>
      <c r="AK458" s="60"/>
      <c r="AL458" s="60"/>
      <c r="AM458" s="60"/>
      <c r="AN458" s="60"/>
      <c r="AO458" s="65"/>
      <c r="AP458" s="75"/>
    </row>
    <row r="459" spans="2:42" ht="15" customHeight="1" x14ac:dyDescent="0.2">
      <c r="B459" s="74"/>
      <c r="C459" s="53" t="str">
        <f>IF(C458&lt;EDATE(Variables!B$31,Variables!B$32-1),EDATE(C458,1),"")</f>
        <v/>
      </c>
      <c r="D459" s="74">
        <f t="shared" si="65"/>
        <v>1</v>
      </c>
      <c r="E459" s="74" t="str">
        <f t="shared" si="66"/>
        <v/>
      </c>
      <c r="F459" s="13"/>
      <c r="G459" s="13"/>
      <c r="H459" s="13"/>
      <c r="I459" s="14"/>
      <c r="J459" s="14"/>
      <c r="K459" s="14"/>
      <c r="L459" s="14">
        <f t="shared" si="67"/>
        <v>0</v>
      </c>
      <c r="M459" s="75"/>
      <c r="N459" s="4"/>
      <c r="O459" s="60"/>
      <c r="P459" s="60"/>
      <c r="Q459" s="60"/>
      <c r="R459" s="61"/>
      <c r="S459" s="75"/>
      <c r="T459" s="4"/>
      <c r="U459" s="15"/>
      <c r="V459" s="60"/>
      <c r="W459" s="60"/>
      <c r="X459" s="60"/>
      <c r="Y459" s="61"/>
      <c r="Z459" s="75"/>
      <c r="AA459" s="4"/>
      <c r="AB459" s="60"/>
      <c r="AC459" s="60"/>
      <c r="AD459" s="60"/>
      <c r="AE459" s="60"/>
      <c r="AF459" s="61"/>
      <c r="AG459" s="75"/>
      <c r="AH459" s="4"/>
      <c r="AI459" s="60"/>
      <c r="AJ459" s="60"/>
      <c r="AK459" s="60"/>
      <c r="AL459" s="60"/>
      <c r="AM459" s="60"/>
      <c r="AN459" s="60"/>
      <c r="AO459" s="65"/>
      <c r="AP459" s="75"/>
    </row>
    <row r="460" spans="2:42" ht="15" customHeight="1" x14ac:dyDescent="0.2">
      <c r="B460" s="74"/>
      <c r="C460" s="53" t="str">
        <f>IF(C459&lt;EDATE(Variables!B$31,Variables!B$32-1),EDATE(C459,1),"")</f>
        <v/>
      </c>
      <c r="D460" s="74">
        <f t="shared" si="65"/>
        <v>1</v>
      </c>
      <c r="E460" s="74" t="str">
        <f t="shared" si="66"/>
        <v/>
      </c>
      <c r="F460" s="13"/>
      <c r="G460" s="13"/>
      <c r="H460" s="13"/>
      <c r="I460" s="14"/>
      <c r="J460" s="14"/>
      <c r="K460" s="14"/>
      <c r="L460" s="14">
        <f t="shared" si="67"/>
        <v>0</v>
      </c>
      <c r="M460" s="75"/>
      <c r="N460" s="4"/>
      <c r="O460" s="60"/>
      <c r="P460" s="60"/>
      <c r="Q460" s="60"/>
      <c r="R460" s="61"/>
      <c r="S460" s="75"/>
      <c r="T460" s="4"/>
      <c r="U460" s="15"/>
      <c r="V460" s="60"/>
      <c r="W460" s="60"/>
      <c r="X460" s="60"/>
      <c r="Y460" s="61"/>
      <c r="Z460" s="75"/>
      <c r="AA460" s="4"/>
      <c r="AB460" s="60"/>
      <c r="AC460" s="60"/>
      <c r="AD460" s="60"/>
      <c r="AE460" s="60"/>
      <c r="AF460" s="61"/>
      <c r="AG460" s="75"/>
      <c r="AH460" s="4"/>
      <c r="AI460" s="60"/>
      <c r="AJ460" s="60"/>
      <c r="AK460" s="60"/>
      <c r="AL460" s="60"/>
      <c r="AM460" s="60"/>
      <c r="AN460" s="60"/>
      <c r="AO460" s="65"/>
      <c r="AP460" s="75"/>
    </row>
    <row r="461" spans="2:42" ht="15" customHeight="1" x14ac:dyDescent="0.2">
      <c r="B461" s="74"/>
      <c r="C461" s="53" t="str">
        <f>IF(C460&lt;EDATE(Variables!B$31,Variables!B$32-1),EDATE(C460,1),"")</f>
        <v/>
      </c>
      <c r="D461" s="74">
        <f t="shared" si="65"/>
        <v>1</v>
      </c>
      <c r="E461" s="74" t="str">
        <f t="shared" si="66"/>
        <v/>
      </c>
      <c r="F461" s="13"/>
      <c r="G461" s="13"/>
      <c r="H461" s="13"/>
      <c r="I461" s="14"/>
      <c r="J461" s="14"/>
      <c r="K461" s="14"/>
      <c r="L461" s="14">
        <f t="shared" si="67"/>
        <v>0</v>
      </c>
      <c r="M461" s="75"/>
      <c r="N461" s="4"/>
      <c r="O461" s="60"/>
      <c r="P461" s="60"/>
      <c r="Q461" s="60"/>
      <c r="R461" s="61"/>
      <c r="S461" s="75"/>
      <c r="T461" s="4"/>
      <c r="U461" s="15"/>
      <c r="V461" s="60"/>
      <c r="W461" s="60"/>
      <c r="X461" s="60"/>
      <c r="Y461" s="61"/>
      <c r="Z461" s="75"/>
      <c r="AA461" s="4"/>
      <c r="AB461" s="60"/>
      <c r="AC461" s="60"/>
      <c r="AD461" s="60"/>
      <c r="AE461" s="60"/>
      <c r="AF461" s="61"/>
      <c r="AG461" s="75"/>
      <c r="AH461" s="4"/>
      <c r="AI461" s="60"/>
      <c r="AJ461" s="60"/>
      <c r="AK461" s="60"/>
      <c r="AL461" s="60"/>
      <c r="AM461" s="60"/>
      <c r="AN461" s="60"/>
      <c r="AO461" s="65"/>
      <c r="AP461" s="75"/>
    </row>
    <row r="462" spans="2:42" ht="15" customHeight="1" x14ac:dyDescent="0.2">
      <c r="B462" s="74"/>
      <c r="C462" s="53" t="str">
        <f>IF(C461&lt;EDATE(Variables!B$31,Variables!B$32-1),EDATE(C461,1),"")</f>
        <v/>
      </c>
      <c r="D462" s="74">
        <f t="shared" si="65"/>
        <v>1</v>
      </c>
      <c r="E462" s="74" t="str">
        <f t="shared" si="66"/>
        <v/>
      </c>
      <c r="F462" s="13"/>
      <c r="G462" s="13"/>
      <c r="H462" s="13"/>
      <c r="I462" s="14"/>
      <c r="J462" s="14"/>
      <c r="K462" s="14"/>
      <c r="L462" s="14">
        <f t="shared" si="67"/>
        <v>0</v>
      </c>
      <c r="M462" s="75"/>
      <c r="N462" s="4"/>
      <c r="O462" s="60"/>
      <c r="P462" s="60"/>
      <c r="Q462" s="60"/>
      <c r="R462" s="61"/>
      <c r="S462" s="75"/>
      <c r="T462" s="4"/>
      <c r="U462" s="15"/>
      <c r="V462" s="60"/>
      <c r="W462" s="60"/>
      <c r="X462" s="60"/>
      <c r="Y462" s="61"/>
      <c r="Z462" s="75"/>
      <c r="AA462" s="4"/>
      <c r="AB462" s="60"/>
      <c r="AC462" s="60"/>
      <c r="AD462" s="60"/>
      <c r="AE462" s="60"/>
      <c r="AF462" s="61"/>
      <c r="AG462" s="75"/>
      <c r="AH462" s="4"/>
      <c r="AI462" s="60"/>
      <c r="AJ462" s="60"/>
      <c r="AK462" s="60"/>
      <c r="AL462" s="60"/>
      <c r="AM462" s="60"/>
      <c r="AN462" s="60"/>
      <c r="AO462" s="65"/>
      <c r="AP462" s="75"/>
    </row>
    <row r="463" spans="2:42" ht="15" customHeight="1" x14ac:dyDescent="0.2">
      <c r="B463" s="74"/>
      <c r="C463" s="53" t="str">
        <f>IF(C462&lt;EDATE(Variables!B$31,Variables!B$32-1),EDATE(C462,1),"")</f>
        <v/>
      </c>
      <c r="D463" s="74">
        <f t="shared" ref="D463:D478" si="68">IFERROR(IF(ISNUMBER(E463),0,1),"")</f>
        <v>1</v>
      </c>
      <c r="E463" s="74" t="str">
        <f t="shared" ref="E463:E478" si="69">IFERROR(YEAR(C463),"")</f>
        <v/>
      </c>
      <c r="F463" s="13"/>
      <c r="G463" s="13"/>
      <c r="H463" s="13"/>
      <c r="I463" s="14"/>
      <c r="J463" s="14"/>
      <c r="K463" s="14"/>
      <c r="L463" s="14">
        <f t="shared" ref="L463:L478" si="70">IFERROR(SUM(I463:K463),"")</f>
        <v>0</v>
      </c>
      <c r="M463" s="75"/>
      <c r="N463" s="4"/>
      <c r="O463" s="60"/>
      <c r="P463" s="60"/>
      <c r="Q463" s="60"/>
      <c r="R463" s="61"/>
      <c r="S463" s="75"/>
      <c r="T463" s="4"/>
      <c r="U463" s="15"/>
      <c r="V463" s="60"/>
      <c r="W463" s="60"/>
      <c r="X463" s="60"/>
      <c r="Y463" s="61"/>
      <c r="Z463" s="75"/>
      <c r="AA463" s="4"/>
      <c r="AB463" s="60"/>
      <c r="AC463" s="60"/>
      <c r="AD463" s="60"/>
      <c r="AE463" s="60"/>
      <c r="AF463" s="61"/>
      <c r="AG463" s="75"/>
      <c r="AH463" s="4"/>
      <c r="AI463" s="60"/>
      <c r="AJ463" s="60"/>
      <c r="AK463" s="60"/>
      <c r="AL463" s="60"/>
      <c r="AM463" s="60"/>
      <c r="AN463" s="60"/>
      <c r="AO463" s="65"/>
      <c r="AP463" s="75"/>
    </row>
    <row r="464" spans="2:42" ht="15" customHeight="1" x14ac:dyDescent="0.2">
      <c r="B464" s="74"/>
      <c r="C464" s="53" t="str">
        <f>IF(C463&lt;EDATE(Variables!B$31,Variables!B$32-1),EDATE(C463,1),"")</f>
        <v/>
      </c>
      <c r="D464" s="74">
        <f t="shared" si="68"/>
        <v>1</v>
      </c>
      <c r="E464" s="74" t="str">
        <f t="shared" si="69"/>
        <v/>
      </c>
      <c r="F464" s="13"/>
      <c r="G464" s="13"/>
      <c r="H464" s="13"/>
      <c r="I464" s="14"/>
      <c r="J464" s="14"/>
      <c r="K464" s="14"/>
      <c r="L464" s="14">
        <f t="shared" si="70"/>
        <v>0</v>
      </c>
      <c r="M464" s="75"/>
      <c r="N464" s="4"/>
      <c r="O464" s="60"/>
      <c r="P464" s="60"/>
      <c r="Q464" s="60"/>
      <c r="R464" s="61"/>
      <c r="S464" s="75"/>
      <c r="T464" s="4"/>
      <c r="U464" s="15"/>
      <c r="V464" s="60"/>
      <c r="W464" s="60"/>
      <c r="X464" s="60"/>
      <c r="Y464" s="61"/>
      <c r="Z464" s="75"/>
      <c r="AA464" s="4"/>
      <c r="AB464" s="60"/>
      <c r="AC464" s="60"/>
      <c r="AD464" s="60"/>
      <c r="AE464" s="60"/>
      <c r="AF464" s="61"/>
      <c r="AG464" s="75"/>
      <c r="AH464" s="4"/>
      <c r="AI464" s="60"/>
      <c r="AJ464" s="60"/>
      <c r="AK464" s="60"/>
      <c r="AL464" s="60"/>
      <c r="AM464" s="60"/>
      <c r="AN464" s="60"/>
      <c r="AO464" s="65"/>
      <c r="AP464" s="75"/>
    </row>
    <row r="465" spans="2:42" ht="15" customHeight="1" x14ac:dyDescent="0.2">
      <c r="B465" s="74"/>
      <c r="C465" s="53" t="str">
        <f>IF(C464&lt;EDATE(Variables!B$31,Variables!B$32-1),EDATE(C464,1),"")</f>
        <v/>
      </c>
      <c r="D465" s="74">
        <f t="shared" si="68"/>
        <v>1</v>
      </c>
      <c r="E465" s="74" t="str">
        <f t="shared" si="69"/>
        <v/>
      </c>
      <c r="F465" s="13"/>
      <c r="G465" s="13"/>
      <c r="H465" s="13"/>
      <c r="I465" s="14"/>
      <c r="J465" s="14"/>
      <c r="K465" s="14"/>
      <c r="L465" s="14">
        <f t="shared" si="70"/>
        <v>0</v>
      </c>
      <c r="M465" s="75"/>
      <c r="N465" s="4"/>
      <c r="O465" s="60"/>
      <c r="P465" s="60"/>
      <c r="Q465" s="60"/>
      <c r="R465" s="61"/>
      <c r="S465" s="75"/>
      <c r="T465" s="4"/>
      <c r="U465" s="15"/>
      <c r="V465" s="60"/>
      <c r="W465" s="60"/>
      <c r="X465" s="60"/>
      <c r="Y465" s="61"/>
      <c r="Z465" s="75"/>
      <c r="AA465" s="4"/>
      <c r="AB465" s="60"/>
      <c r="AC465" s="60"/>
      <c r="AD465" s="60"/>
      <c r="AE465" s="60"/>
      <c r="AF465" s="61"/>
      <c r="AG465" s="75"/>
      <c r="AH465" s="4"/>
      <c r="AI465" s="60"/>
      <c r="AJ465" s="60"/>
      <c r="AK465" s="60"/>
      <c r="AL465" s="60"/>
      <c r="AM465" s="60"/>
      <c r="AN465" s="60"/>
      <c r="AO465" s="65"/>
      <c r="AP465" s="75"/>
    </row>
    <row r="466" spans="2:42" ht="15" customHeight="1" x14ac:dyDescent="0.2">
      <c r="B466" s="74"/>
      <c r="C466" s="53" t="str">
        <f>IF(C465&lt;EDATE(Variables!B$31,Variables!B$32-1),EDATE(C465,1),"")</f>
        <v/>
      </c>
      <c r="D466" s="74">
        <f t="shared" si="68"/>
        <v>1</v>
      </c>
      <c r="E466" s="74" t="str">
        <f t="shared" si="69"/>
        <v/>
      </c>
      <c r="F466" s="13"/>
      <c r="G466" s="13"/>
      <c r="H466" s="13"/>
      <c r="I466" s="14"/>
      <c r="J466" s="14"/>
      <c r="K466" s="14"/>
      <c r="L466" s="14">
        <f t="shared" si="70"/>
        <v>0</v>
      </c>
      <c r="M466" s="75"/>
      <c r="N466" s="4"/>
      <c r="O466" s="60"/>
      <c r="P466" s="60"/>
      <c r="Q466" s="60"/>
      <c r="R466" s="61"/>
      <c r="S466" s="75"/>
      <c r="T466" s="4"/>
      <c r="U466" s="15"/>
      <c r="V466" s="60"/>
      <c r="W466" s="60"/>
      <c r="X466" s="60"/>
      <c r="Y466" s="61"/>
      <c r="Z466" s="75"/>
      <c r="AA466" s="4"/>
      <c r="AB466" s="60"/>
      <c r="AC466" s="60"/>
      <c r="AD466" s="60"/>
      <c r="AE466" s="60"/>
      <c r="AF466" s="61"/>
      <c r="AG466" s="75"/>
      <c r="AH466" s="4"/>
      <c r="AI466" s="60"/>
      <c r="AJ466" s="60"/>
      <c r="AK466" s="60"/>
      <c r="AL466" s="60"/>
      <c r="AM466" s="60"/>
      <c r="AN466" s="60"/>
      <c r="AO466" s="65"/>
      <c r="AP466" s="75"/>
    </row>
    <row r="467" spans="2:42" ht="15" customHeight="1" x14ac:dyDescent="0.2">
      <c r="B467" s="74"/>
      <c r="C467" s="53" t="str">
        <f>IF(C466&lt;EDATE(Variables!B$31,Variables!B$32-1),EDATE(C466,1),"")</f>
        <v/>
      </c>
      <c r="D467" s="74">
        <f t="shared" si="68"/>
        <v>1</v>
      </c>
      <c r="E467" s="74" t="str">
        <f t="shared" si="69"/>
        <v/>
      </c>
      <c r="F467" s="13"/>
      <c r="G467" s="13"/>
      <c r="H467" s="13"/>
      <c r="I467" s="14"/>
      <c r="J467" s="14"/>
      <c r="K467" s="14"/>
      <c r="L467" s="14">
        <f t="shared" si="70"/>
        <v>0</v>
      </c>
      <c r="M467" s="75"/>
      <c r="N467" s="4"/>
      <c r="O467" s="60"/>
      <c r="P467" s="60"/>
      <c r="Q467" s="60"/>
      <c r="R467" s="61"/>
      <c r="S467" s="75"/>
      <c r="T467" s="4"/>
      <c r="U467" s="15"/>
      <c r="V467" s="60"/>
      <c r="W467" s="60"/>
      <c r="X467" s="60"/>
      <c r="Y467" s="61"/>
      <c r="Z467" s="75"/>
      <c r="AA467" s="4"/>
      <c r="AB467" s="60"/>
      <c r="AC467" s="60"/>
      <c r="AD467" s="60"/>
      <c r="AE467" s="60"/>
      <c r="AF467" s="61"/>
      <c r="AG467" s="75"/>
      <c r="AH467" s="4"/>
      <c r="AI467" s="60"/>
      <c r="AJ467" s="60"/>
      <c r="AK467" s="60"/>
      <c r="AL467" s="60"/>
      <c r="AM467" s="60"/>
      <c r="AN467" s="60"/>
      <c r="AO467" s="65"/>
      <c r="AP467" s="75"/>
    </row>
    <row r="468" spans="2:42" ht="15" customHeight="1" x14ac:dyDescent="0.2">
      <c r="B468" s="74"/>
      <c r="C468" s="53" t="str">
        <f>IF(C467&lt;EDATE(Variables!B$31,Variables!B$32-1),EDATE(C467,1),"")</f>
        <v/>
      </c>
      <c r="D468" s="74">
        <f t="shared" si="68"/>
        <v>1</v>
      </c>
      <c r="E468" s="74" t="str">
        <f t="shared" si="69"/>
        <v/>
      </c>
      <c r="F468" s="13"/>
      <c r="G468" s="13"/>
      <c r="H468" s="13"/>
      <c r="I468" s="14"/>
      <c r="J468" s="14"/>
      <c r="K468" s="14"/>
      <c r="L468" s="14">
        <f t="shared" si="70"/>
        <v>0</v>
      </c>
      <c r="M468" s="75"/>
      <c r="N468" s="4"/>
      <c r="O468" s="60"/>
      <c r="P468" s="60"/>
      <c r="Q468" s="60"/>
      <c r="R468" s="61"/>
      <c r="S468" s="75"/>
      <c r="T468" s="4"/>
      <c r="U468" s="15"/>
      <c r="V468" s="60"/>
      <c r="W468" s="60"/>
      <c r="X468" s="60"/>
      <c r="Y468" s="61"/>
      <c r="Z468" s="75"/>
      <c r="AA468" s="4"/>
      <c r="AB468" s="60"/>
      <c r="AC468" s="60"/>
      <c r="AD468" s="60"/>
      <c r="AE468" s="60"/>
      <c r="AF468" s="61"/>
      <c r="AG468" s="75"/>
      <c r="AH468" s="4"/>
      <c r="AI468" s="60"/>
      <c r="AJ468" s="60"/>
      <c r="AK468" s="60"/>
      <c r="AL468" s="60"/>
      <c r="AM468" s="60"/>
      <c r="AN468" s="60"/>
      <c r="AO468" s="65"/>
      <c r="AP468" s="75"/>
    </row>
    <row r="469" spans="2:42" ht="15" customHeight="1" x14ac:dyDescent="0.2">
      <c r="B469" s="74"/>
      <c r="C469" s="53" t="str">
        <f>IF(C468&lt;EDATE(Variables!B$31,Variables!B$32-1),EDATE(C468,1),"")</f>
        <v/>
      </c>
      <c r="D469" s="74">
        <f t="shared" si="68"/>
        <v>1</v>
      </c>
      <c r="E469" s="74" t="str">
        <f t="shared" si="69"/>
        <v/>
      </c>
      <c r="F469" s="13"/>
      <c r="G469" s="13"/>
      <c r="H469" s="13"/>
      <c r="I469" s="14"/>
      <c r="J469" s="14"/>
      <c r="K469" s="14"/>
      <c r="L469" s="14">
        <f t="shared" si="70"/>
        <v>0</v>
      </c>
      <c r="M469" s="75"/>
      <c r="N469" s="4"/>
      <c r="O469" s="60"/>
      <c r="P469" s="60"/>
      <c r="Q469" s="60"/>
      <c r="R469" s="61"/>
      <c r="S469" s="75"/>
      <c r="T469" s="4"/>
      <c r="U469" s="15"/>
      <c r="V469" s="60"/>
      <c r="W469" s="60"/>
      <c r="X469" s="60"/>
      <c r="Y469" s="61"/>
      <c r="Z469" s="75"/>
      <c r="AA469" s="4"/>
      <c r="AB469" s="60"/>
      <c r="AC469" s="60"/>
      <c r="AD469" s="60"/>
      <c r="AE469" s="60"/>
      <c r="AF469" s="61"/>
      <c r="AG469" s="75"/>
      <c r="AH469" s="4"/>
      <c r="AI469" s="60"/>
      <c r="AJ469" s="60"/>
      <c r="AK469" s="60"/>
      <c r="AL469" s="60"/>
      <c r="AM469" s="60"/>
      <c r="AN469" s="60"/>
      <c r="AO469" s="65"/>
      <c r="AP469" s="75"/>
    </row>
    <row r="470" spans="2:42" ht="15" customHeight="1" x14ac:dyDescent="0.2">
      <c r="B470" s="74"/>
      <c r="C470" s="53" t="str">
        <f>IF(C469&lt;EDATE(Variables!B$31,Variables!B$32-1),EDATE(C469,1),"")</f>
        <v/>
      </c>
      <c r="D470" s="74">
        <f t="shared" si="68"/>
        <v>1</v>
      </c>
      <c r="E470" s="74" t="str">
        <f t="shared" si="69"/>
        <v/>
      </c>
      <c r="F470" s="13"/>
      <c r="G470" s="13"/>
      <c r="H470" s="13"/>
      <c r="I470" s="14"/>
      <c r="J470" s="14"/>
      <c r="K470" s="14"/>
      <c r="L470" s="14">
        <f t="shared" si="70"/>
        <v>0</v>
      </c>
      <c r="M470" s="75"/>
      <c r="N470" s="4"/>
      <c r="O470" s="60"/>
      <c r="P470" s="60"/>
      <c r="Q470" s="60"/>
      <c r="R470" s="61"/>
      <c r="S470" s="75"/>
      <c r="T470" s="4"/>
      <c r="U470" s="15"/>
      <c r="V470" s="60"/>
      <c r="W470" s="60"/>
      <c r="X470" s="60"/>
      <c r="Y470" s="61"/>
      <c r="Z470" s="75"/>
      <c r="AA470" s="4"/>
      <c r="AB470" s="60"/>
      <c r="AC470" s="60"/>
      <c r="AD470" s="60"/>
      <c r="AE470" s="60"/>
      <c r="AF470" s="61"/>
      <c r="AG470" s="75"/>
      <c r="AH470" s="4"/>
      <c r="AI470" s="60"/>
      <c r="AJ470" s="60"/>
      <c r="AK470" s="60"/>
      <c r="AL470" s="60"/>
      <c r="AM470" s="60"/>
      <c r="AN470" s="60"/>
      <c r="AO470" s="65"/>
      <c r="AP470" s="75"/>
    </row>
    <row r="471" spans="2:42" ht="15" customHeight="1" x14ac:dyDescent="0.2">
      <c r="B471" s="74"/>
      <c r="C471" s="53" t="str">
        <f>IF(C470&lt;EDATE(Variables!B$31,Variables!B$32-1),EDATE(C470,1),"")</f>
        <v/>
      </c>
      <c r="D471" s="74">
        <f t="shared" si="68"/>
        <v>1</v>
      </c>
      <c r="E471" s="74" t="str">
        <f t="shared" si="69"/>
        <v/>
      </c>
      <c r="F471" s="13"/>
      <c r="G471" s="13"/>
      <c r="H471" s="13"/>
      <c r="I471" s="14"/>
      <c r="J471" s="14"/>
      <c r="K471" s="14"/>
      <c r="L471" s="14">
        <f t="shared" si="70"/>
        <v>0</v>
      </c>
      <c r="M471" s="75"/>
      <c r="N471" s="4"/>
      <c r="O471" s="60"/>
      <c r="P471" s="60"/>
      <c r="Q471" s="60"/>
      <c r="R471" s="61"/>
      <c r="S471" s="75"/>
      <c r="T471" s="4"/>
      <c r="U471" s="15"/>
      <c r="V471" s="60"/>
      <c r="W471" s="60"/>
      <c r="X471" s="60"/>
      <c r="Y471" s="61"/>
      <c r="Z471" s="75"/>
      <c r="AA471" s="4"/>
      <c r="AB471" s="60"/>
      <c r="AC471" s="60"/>
      <c r="AD471" s="60"/>
      <c r="AE471" s="60"/>
      <c r="AF471" s="61"/>
      <c r="AG471" s="75"/>
      <c r="AH471" s="4"/>
      <c r="AI471" s="60"/>
      <c r="AJ471" s="60"/>
      <c r="AK471" s="60"/>
      <c r="AL471" s="60"/>
      <c r="AM471" s="60"/>
      <c r="AN471" s="60"/>
      <c r="AO471" s="65"/>
      <c r="AP471" s="75"/>
    </row>
    <row r="472" spans="2:42" ht="15" customHeight="1" x14ac:dyDescent="0.2">
      <c r="B472" s="74"/>
      <c r="C472" s="53" t="str">
        <f>IF(C471&lt;EDATE(Variables!B$31,Variables!B$32-1),EDATE(C471,1),"")</f>
        <v/>
      </c>
      <c r="D472" s="74">
        <f t="shared" si="68"/>
        <v>1</v>
      </c>
      <c r="E472" s="74" t="str">
        <f t="shared" si="69"/>
        <v/>
      </c>
      <c r="F472" s="13"/>
      <c r="G472" s="13"/>
      <c r="H472" s="13"/>
      <c r="I472" s="14"/>
      <c r="J472" s="14"/>
      <c r="K472" s="14"/>
      <c r="L472" s="14">
        <f t="shared" si="70"/>
        <v>0</v>
      </c>
      <c r="M472" s="75"/>
      <c r="N472" s="4"/>
      <c r="O472" s="60"/>
      <c r="P472" s="60"/>
      <c r="Q472" s="60"/>
      <c r="R472" s="61"/>
      <c r="S472" s="75"/>
      <c r="T472" s="4"/>
      <c r="U472" s="15"/>
      <c r="V472" s="60"/>
      <c r="W472" s="60"/>
      <c r="X472" s="60"/>
      <c r="Y472" s="61"/>
      <c r="Z472" s="75"/>
      <c r="AA472" s="4"/>
      <c r="AB472" s="60"/>
      <c r="AC472" s="60"/>
      <c r="AD472" s="60"/>
      <c r="AE472" s="60"/>
      <c r="AF472" s="61"/>
      <c r="AG472" s="75"/>
      <c r="AH472" s="4"/>
      <c r="AI472" s="60"/>
      <c r="AJ472" s="60"/>
      <c r="AK472" s="60"/>
      <c r="AL472" s="60"/>
      <c r="AM472" s="60"/>
      <c r="AN472" s="60"/>
      <c r="AO472" s="65"/>
      <c r="AP472" s="75"/>
    </row>
    <row r="473" spans="2:42" ht="15" customHeight="1" x14ac:dyDescent="0.2">
      <c r="B473" s="74"/>
      <c r="C473" s="53" t="str">
        <f>IF(C472&lt;EDATE(Variables!B$31,Variables!B$32-1),EDATE(C472,1),"")</f>
        <v/>
      </c>
      <c r="D473" s="74">
        <f t="shared" si="68"/>
        <v>1</v>
      </c>
      <c r="E473" s="74" t="str">
        <f t="shared" si="69"/>
        <v/>
      </c>
      <c r="F473" s="13"/>
      <c r="G473" s="13"/>
      <c r="H473" s="13"/>
      <c r="I473" s="14"/>
      <c r="J473" s="14"/>
      <c r="K473" s="14"/>
      <c r="L473" s="14">
        <f t="shared" si="70"/>
        <v>0</v>
      </c>
      <c r="M473" s="75"/>
      <c r="N473" s="4"/>
      <c r="O473" s="60"/>
      <c r="P473" s="60"/>
      <c r="Q473" s="60"/>
      <c r="R473" s="61"/>
      <c r="S473" s="75"/>
      <c r="T473" s="4"/>
      <c r="U473" s="15"/>
      <c r="V473" s="60"/>
      <c r="W473" s="60"/>
      <c r="X473" s="60"/>
      <c r="Y473" s="61"/>
      <c r="Z473" s="75"/>
      <c r="AA473" s="4"/>
      <c r="AB473" s="60"/>
      <c r="AC473" s="60"/>
      <c r="AD473" s="60"/>
      <c r="AE473" s="60"/>
      <c r="AF473" s="61"/>
      <c r="AG473" s="75"/>
      <c r="AH473" s="4"/>
      <c r="AI473" s="60"/>
      <c r="AJ473" s="60"/>
      <c r="AK473" s="60"/>
      <c r="AL473" s="60"/>
      <c r="AM473" s="60"/>
      <c r="AN473" s="60"/>
      <c r="AO473" s="65"/>
      <c r="AP473" s="75"/>
    </row>
    <row r="474" spans="2:42" ht="15" customHeight="1" x14ac:dyDescent="0.2">
      <c r="B474" s="74"/>
      <c r="C474" s="53" t="str">
        <f>IF(C473&lt;EDATE(Variables!B$31,Variables!B$32-1),EDATE(C473,1),"")</f>
        <v/>
      </c>
      <c r="D474" s="74">
        <f t="shared" si="68"/>
        <v>1</v>
      </c>
      <c r="E474" s="74" t="str">
        <f t="shared" si="69"/>
        <v/>
      </c>
      <c r="F474" s="13"/>
      <c r="G474" s="13"/>
      <c r="H474" s="13"/>
      <c r="I474" s="14"/>
      <c r="J474" s="14"/>
      <c r="K474" s="14"/>
      <c r="L474" s="14">
        <f t="shared" si="70"/>
        <v>0</v>
      </c>
      <c r="M474" s="75"/>
      <c r="N474" s="4"/>
      <c r="O474" s="60"/>
      <c r="P474" s="60"/>
      <c r="Q474" s="60"/>
      <c r="R474" s="61"/>
      <c r="S474" s="75"/>
      <c r="T474" s="4"/>
      <c r="U474" s="15"/>
      <c r="V474" s="60"/>
      <c r="W474" s="60"/>
      <c r="X474" s="60"/>
      <c r="Y474" s="61"/>
      <c r="Z474" s="75"/>
      <c r="AA474" s="4"/>
      <c r="AB474" s="60"/>
      <c r="AC474" s="60"/>
      <c r="AD474" s="60"/>
      <c r="AE474" s="60"/>
      <c r="AF474" s="61"/>
      <c r="AG474" s="75"/>
      <c r="AH474" s="4"/>
      <c r="AI474" s="60"/>
      <c r="AJ474" s="60"/>
      <c r="AK474" s="60"/>
      <c r="AL474" s="60"/>
      <c r="AM474" s="60"/>
      <c r="AN474" s="60"/>
      <c r="AO474" s="65"/>
      <c r="AP474" s="75"/>
    </row>
    <row r="475" spans="2:42" ht="15" customHeight="1" x14ac:dyDescent="0.2">
      <c r="B475" s="74"/>
      <c r="C475" s="53" t="str">
        <f>IF(C474&lt;EDATE(Variables!B$31,Variables!B$32-1),EDATE(C474,1),"")</f>
        <v/>
      </c>
      <c r="D475" s="74">
        <f t="shared" si="68"/>
        <v>1</v>
      </c>
      <c r="E475" s="74" t="str">
        <f t="shared" si="69"/>
        <v/>
      </c>
      <c r="F475" s="13"/>
      <c r="G475" s="13"/>
      <c r="H475" s="13"/>
      <c r="I475" s="14"/>
      <c r="J475" s="14"/>
      <c r="K475" s="14"/>
      <c r="L475" s="14">
        <f t="shared" si="70"/>
        <v>0</v>
      </c>
      <c r="M475" s="75"/>
      <c r="N475" s="4"/>
      <c r="O475" s="60"/>
      <c r="P475" s="60"/>
      <c r="Q475" s="60"/>
      <c r="R475" s="61"/>
      <c r="S475" s="75"/>
      <c r="T475" s="4"/>
      <c r="U475" s="15"/>
      <c r="V475" s="60"/>
      <c r="W475" s="60"/>
      <c r="X475" s="60"/>
      <c r="Y475" s="61"/>
      <c r="Z475" s="75"/>
      <c r="AA475" s="4"/>
      <c r="AB475" s="60"/>
      <c r="AC475" s="60"/>
      <c r="AD475" s="60"/>
      <c r="AE475" s="60"/>
      <c r="AF475" s="61"/>
      <c r="AG475" s="75"/>
      <c r="AH475" s="4"/>
      <c r="AI475" s="60"/>
      <c r="AJ475" s="60"/>
      <c r="AK475" s="60"/>
      <c r="AL475" s="60"/>
      <c r="AM475" s="60"/>
      <c r="AN475" s="60"/>
      <c r="AO475" s="65"/>
      <c r="AP475" s="75"/>
    </row>
    <row r="476" spans="2:42" ht="15" customHeight="1" x14ac:dyDescent="0.2">
      <c r="B476" s="74"/>
      <c r="C476" s="53" t="str">
        <f>IF(C475&lt;EDATE(Variables!B$31,Variables!B$32-1),EDATE(C475,1),"")</f>
        <v/>
      </c>
      <c r="D476" s="74">
        <f t="shared" si="68"/>
        <v>1</v>
      </c>
      <c r="E476" s="74" t="str">
        <f t="shared" si="69"/>
        <v/>
      </c>
      <c r="F476" s="13"/>
      <c r="G476" s="13"/>
      <c r="H476" s="13"/>
      <c r="I476" s="14"/>
      <c r="J476" s="14"/>
      <c r="K476" s="14"/>
      <c r="L476" s="14">
        <f t="shared" si="70"/>
        <v>0</v>
      </c>
      <c r="M476" s="75"/>
      <c r="N476" s="4"/>
      <c r="O476" s="60"/>
      <c r="P476" s="60"/>
      <c r="Q476" s="60"/>
      <c r="R476" s="61"/>
      <c r="S476" s="75"/>
      <c r="T476" s="4"/>
      <c r="U476" s="15"/>
      <c r="V476" s="60"/>
      <c r="W476" s="60"/>
      <c r="X476" s="60"/>
      <c r="Y476" s="61"/>
      <c r="Z476" s="75"/>
      <c r="AA476" s="4"/>
      <c r="AB476" s="60"/>
      <c r="AC476" s="60"/>
      <c r="AD476" s="60"/>
      <c r="AE476" s="60"/>
      <c r="AF476" s="61"/>
      <c r="AG476" s="75"/>
      <c r="AH476" s="4"/>
      <c r="AI476" s="60"/>
      <c r="AJ476" s="60"/>
      <c r="AK476" s="60"/>
      <c r="AL476" s="60"/>
      <c r="AM476" s="60"/>
      <c r="AN476" s="60"/>
      <c r="AO476" s="65"/>
      <c r="AP476" s="75"/>
    </row>
    <row r="477" spans="2:42" ht="15" customHeight="1" x14ac:dyDescent="0.2">
      <c r="B477" s="74"/>
      <c r="C477" s="53" t="str">
        <f>IF(C476&lt;EDATE(Variables!B$31,Variables!B$32-1),EDATE(C476,1),"")</f>
        <v/>
      </c>
      <c r="D477" s="74">
        <f t="shared" si="68"/>
        <v>1</v>
      </c>
      <c r="E477" s="74" t="str">
        <f t="shared" si="69"/>
        <v/>
      </c>
      <c r="F477" s="13"/>
      <c r="G477" s="13"/>
      <c r="H477" s="13"/>
      <c r="I477" s="14"/>
      <c r="J477" s="14"/>
      <c r="K477" s="14"/>
      <c r="L477" s="14">
        <f t="shared" si="70"/>
        <v>0</v>
      </c>
      <c r="M477" s="75"/>
      <c r="N477" s="4"/>
      <c r="O477" s="60"/>
      <c r="P477" s="60"/>
      <c r="Q477" s="60"/>
      <c r="R477" s="61"/>
      <c r="S477" s="75"/>
      <c r="T477" s="4"/>
      <c r="U477" s="15"/>
      <c r="V477" s="60"/>
      <c r="W477" s="60"/>
      <c r="X477" s="60"/>
      <c r="Y477" s="61"/>
      <c r="Z477" s="75"/>
      <c r="AA477" s="4"/>
      <c r="AB477" s="60"/>
      <c r="AC477" s="60"/>
      <c r="AD477" s="60"/>
      <c r="AE477" s="60"/>
      <c r="AF477" s="61"/>
      <c r="AG477" s="75"/>
      <c r="AH477" s="4"/>
      <c r="AI477" s="60"/>
      <c r="AJ477" s="60"/>
      <c r="AK477" s="60"/>
      <c r="AL477" s="60"/>
      <c r="AM477" s="60"/>
      <c r="AN477" s="60"/>
      <c r="AO477" s="65"/>
      <c r="AP477" s="75"/>
    </row>
    <row r="478" spans="2:42" ht="15" customHeight="1" x14ac:dyDescent="0.2">
      <c r="B478" s="74"/>
      <c r="C478" s="53" t="str">
        <f>IF(C477&lt;EDATE(Variables!B$31,Variables!B$32-1),EDATE(C477,1),"")</f>
        <v/>
      </c>
      <c r="D478" s="74">
        <f t="shared" si="68"/>
        <v>1</v>
      </c>
      <c r="E478" s="74" t="str">
        <f t="shared" si="69"/>
        <v/>
      </c>
      <c r="F478" s="13"/>
      <c r="G478" s="13"/>
      <c r="H478" s="13"/>
      <c r="I478" s="14"/>
      <c r="J478" s="14"/>
      <c r="K478" s="14"/>
      <c r="L478" s="14">
        <f t="shared" si="70"/>
        <v>0</v>
      </c>
      <c r="M478" s="75"/>
      <c r="N478" s="4"/>
      <c r="O478" s="60"/>
      <c r="P478" s="60"/>
      <c r="Q478" s="60"/>
      <c r="R478" s="61"/>
      <c r="S478" s="75"/>
      <c r="T478" s="4"/>
      <c r="U478" s="15"/>
      <c r="V478" s="60"/>
      <c r="W478" s="60"/>
      <c r="X478" s="60"/>
      <c r="Y478" s="61"/>
      <c r="Z478" s="75"/>
      <c r="AA478" s="4"/>
      <c r="AB478" s="60"/>
      <c r="AC478" s="60"/>
      <c r="AD478" s="60"/>
      <c r="AE478" s="60"/>
      <c r="AF478" s="61"/>
      <c r="AG478" s="75"/>
      <c r="AH478" s="4"/>
      <c r="AI478" s="60"/>
      <c r="AJ478" s="60"/>
      <c r="AK478" s="60"/>
      <c r="AL478" s="60"/>
      <c r="AM478" s="60"/>
      <c r="AN478" s="60"/>
      <c r="AO478" s="65"/>
      <c r="AP478" s="75"/>
    </row>
  </sheetData>
  <mergeCells count="43">
    <mergeCell ref="V14:Z14"/>
    <mergeCell ref="AE12:AE13"/>
    <mergeCell ref="I12:I13"/>
    <mergeCell ref="O12:Q12"/>
    <mergeCell ref="K12:K13"/>
    <mergeCell ref="M12:M13"/>
    <mergeCell ref="X2:X7"/>
    <mergeCell ref="AO12:AO13"/>
    <mergeCell ref="Z12:Z13"/>
    <mergeCell ref="AB12:AB13"/>
    <mergeCell ref="R12:R13"/>
    <mergeCell ref="AI6:AP6"/>
    <mergeCell ref="AN12:AN13"/>
    <mergeCell ref="AL12:AL13"/>
    <mergeCell ref="AI7:AP7"/>
    <mergeCell ref="AI12:AI13"/>
    <mergeCell ref="AM12:AM13"/>
    <mergeCell ref="AC12:AC13"/>
    <mergeCell ref="B2:F6"/>
    <mergeCell ref="U2:U7"/>
    <mergeCell ref="AF12:AF13"/>
    <mergeCell ref="U12:U13"/>
    <mergeCell ref="AB8:AG8"/>
    <mergeCell ref="U8:Z8"/>
    <mergeCell ref="W12:W13"/>
    <mergeCell ref="F8:M8"/>
    <mergeCell ref="S12:S13"/>
    <mergeCell ref="Y12:Y13"/>
    <mergeCell ref="J12:J13"/>
    <mergeCell ref="AG12:AG13"/>
    <mergeCell ref="V12:V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  <mergeCell ref="L12:L13"/>
    <mergeCell ref="B10:C11"/>
  </mergeCells>
  <conditionalFormatting sqref="A15:XFD478">
    <cfRule type="expression" dxfId="1" priority="1">
      <formula>$D15=1</formula>
    </cfRule>
  </conditionalFormatting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29"/>
  <sheetViews>
    <sheetView showGridLines="0" zoomScaleNormal="100" workbookViewId="0">
      <selection activeCell="G21" sqref="G2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- 2025"</f>
        <v>Retail Media Forecast {store_name} - 2025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46" t="s">
        <v>37</v>
      </c>
      <c r="C4" s="147"/>
      <c r="D4" s="147"/>
      <c r="E4" s="141"/>
    </row>
    <row r="5" spans="2:8" ht="17" customHeight="1" x14ac:dyDescent="0.2">
      <c r="B5" s="48" t="s">
        <v>38</v>
      </c>
      <c r="C5" s="151" t="s">
        <v>39</v>
      </c>
      <c r="D5" s="141"/>
      <c r="E5" s="49" t="str">
        <f>IF(LEN('Retail Media Investment Case'!G9)=0, "",
   SUMIF('Retail Media Investment Case'!E$15:E$1048576,
         'Retail Media Investment Case'!G9,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1" t="s">
        <v>41</v>
      </c>
      <c r="D6" s="141"/>
      <c r="E6" s="49" t="str">
        <f>IF(LEN('Retail Media Investment Case'!G9)=0, "",
   SUMIF('Retail Media Investment Case'!E$15:E$1048576,
         'Retail Media Investment Case'!G9,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1" t="s">
        <v>43</v>
      </c>
      <c r="D7" s="141"/>
      <c r="E7" s="49" t="str">
        <f>IF(LEN('Retail Media Investment Case'!G9)=0, "",
   SUMIF('Retail Media Investment Case'!E$15:E$1048576,
         'Retail Media Investment Case'!G9,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6" t="s">
        <v>44</v>
      </c>
      <c r="C9" s="147"/>
      <c r="D9" s="147"/>
      <c r="E9" s="141"/>
    </row>
    <row r="10" spans="2:8" ht="40.25" customHeight="1" x14ac:dyDescent="0.2">
      <c r="B10" s="47" t="s">
        <v>38</v>
      </c>
      <c r="C10" s="152" t="str">
        <f>IF(LEN('Retail Media Investment Case'!G9)=0, "",
   SUMIF('Retail Media Investment Case'!E$15:E$1048576,
         'Retail Media Investment Case'!G9,
         'Retail Media Investment Case'!V$15:V$1048576)
)</f>
        <v/>
      </c>
      <c r="D10" s="147"/>
      <c r="E10" s="141"/>
      <c r="F10" s="37"/>
    </row>
    <row r="11" spans="2:8" ht="40.25" customHeight="1" x14ac:dyDescent="0.2">
      <c r="B11" s="47" t="s">
        <v>40</v>
      </c>
      <c r="C11" s="152" t="str">
        <f>IF(LEN('Retail Media Investment Case'!G9)=0, "",
   SUMIF('Retail Media Investment Case'!E$15:E$1048576,
         'Retail Media Investment Case'!G9,
         'Retail Media Investment Case'!W$15:W$1048576)
)</f>
        <v/>
      </c>
      <c r="D11" s="147"/>
      <c r="E11" s="141"/>
      <c r="F11" s="37"/>
    </row>
    <row r="12" spans="2:8" ht="40.25" customHeight="1" x14ac:dyDescent="0.2">
      <c r="B12" s="47" t="s">
        <v>42</v>
      </c>
      <c r="C12" s="152" t="str">
        <f>IF(LEN('Retail Media Investment Case'!G9)=0, "",
   SUMIF('Retail Media Investment Case'!E$15:E$1048576,
         'Retail Media Investment Case'!G9,
         'Retail Media Investment Case'!X$15:X$1048576)
)</f>
        <v/>
      </c>
      <c r="D12" s="147"/>
      <c r="E12" s="141"/>
      <c r="F12" s="37"/>
      <c r="G12" s="50"/>
      <c r="H12" s="52"/>
    </row>
    <row r="13" spans="2:8" ht="36" customHeight="1" x14ac:dyDescent="0.2">
      <c r="B13" s="150" t="s">
        <v>45</v>
      </c>
      <c r="C13" s="141"/>
      <c r="D13" s="148">
        <f>SUM(C10:E12)</f>
        <v>0</v>
      </c>
      <c r="E13" s="141"/>
      <c r="G13" s="46"/>
    </row>
    <row r="15" spans="2:8" ht="26" customHeight="1" x14ac:dyDescent="0.2">
      <c r="B15" s="146" t="s">
        <v>46</v>
      </c>
      <c r="C15" s="147"/>
      <c r="D15" s="147"/>
      <c r="E15" s="141"/>
    </row>
    <row r="16" spans="2:8" x14ac:dyDescent="0.2">
      <c r="B16" s="142" t="s">
        <v>47</v>
      </c>
      <c r="C16" s="141"/>
      <c r="D16" s="143" t="str">
        <f>IF(LEN('Retail Media Investment Case'!G9)=0, "",
   SUMIF('Retail Media Investment Case'!E$15:E$1048576,
         'Retail Media Investment Case'!G9,
         'Retail Media Investment Case'!AB$15:AB$1048576)
)</f>
        <v/>
      </c>
      <c r="E16" s="141"/>
      <c r="F16" s="34"/>
    </row>
    <row r="17" spans="2:8" x14ac:dyDescent="0.2">
      <c r="B17" s="142" t="s">
        <v>48</v>
      </c>
      <c r="C17" s="141"/>
      <c r="D17" s="143" t="str">
        <f>IF(LEN('Retail Media Investment Case'!G9)=0, "",
   SUMIF('Retail Media Investment Case'!E$15:E$1048576,
         'Retail Media Investment Case'!G9,
         'Retail Media Investment Case'!AC$15:AC$1048576)
)</f>
        <v/>
      </c>
      <c r="E17" s="141"/>
      <c r="F17" s="34"/>
    </row>
    <row r="18" spans="2:8" x14ac:dyDescent="0.2">
      <c r="B18" s="142" t="s">
        <v>49</v>
      </c>
      <c r="C18" s="141"/>
      <c r="D18" s="143" t="str">
        <f>IF(LEN('Retail Media Investment Case'!G9)=0, "",
   SUMIF('Retail Media Investment Case'!E$15:E$1048576,
         'Retail Media Investment Case'!G9,
         'Retail Media Investment Case'!AD$15:AD$1048576)
)</f>
        <v/>
      </c>
      <c r="E18" s="141"/>
    </row>
    <row r="19" spans="2:8" x14ac:dyDescent="0.2">
      <c r="B19" s="142" t="s">
        <v>50</v>
      </c>
      <c r="C19" s="141"/>
      <c r="D19" s="143" t="str">
        <f>IF(LEN('Retail Media Investment Case'!G9)=0, "",
   SUMIF('Retail Media Investment Case'!E$15:E$1048576,
         'Retail Media Investment Case'!G9,
         'Retail Media Investment Case'!AE$15:AE$1048576)
)</f>
        <v/>
      </c>
      <c r="E19" s="141"/>
      <c r="F19" s="34"/>
    </row>
    <row r="20" spans="2:8" ht="34" customHeight="1" x14ac:dyDescent="0.2">
      <c r="B20" s="144" t="s">
        <v>51</v>
      </c>
      <c r="C20" s="141"/>
      <c r="D20" s="149">
        <f>SUM(D16:E19)</f>
        <v>0</v>
      </c>
      <c r="E20" s="141"/>
      <c r="F20" s="34"/>
    </row>
    <row r="21" spans="2:8" x14ac:dyDescent="0.2">
      <c r="B21" s="142" t="s">
        <v>52</v>
      </c>
      <c r="C21" s="141"/>
      <c r="D21" s="143" t="str">
        <f>IF(LEN('Retail Media Investment Case'!G9)=0, "",
   SUMIF('Retail Media Investment Case'!E$15:E$1048576,
         'Retail Media Investment Case'!G9,
         'Retail Media Investment Case'!AI$15:AI$1048576)
)</f>
        <v/>
      </c>
      <c r="E21" s="141"/>
      <c r="F21" s="34"/>
    </row>
    <row r="22" spans="2:8" x14ac:dyDescent="0.2">
      <c r="B22" s="142" t="s">
        <v>53</v>
      </c>
      <c r="C22" s="141"/>
      <c r="D22" s="143" t="str">
        <f>IF(LEN('Retail Media Investment Case'!G9)=0, "",
   SUMIF('Retail Media Investment Case'!E$15:E$1048576,
         'Retail Media Investment Case'!G9,
         'Retail Media Investment Case'!AJ$15:AJ$1048576)
)</f>
        <v/>
      </c>
      <c r="E22" s="141"/>
      <c r="F22" s="34"/>
    </row>
    <row r="23" spans="2:8" x14ac:dyDescent="0.2">
      <c r="B23" s="142" t="s">
        <v>54</v>
      </c>
      <c r="C23" s="141"/>
      <c r="D23" s="143" t="str">
        <f>IF(LEN('Retail Media Investment Case'!G9)=0, "",
   SUMIF('Retail Media Investment Case'!E$15:E$1048576,
         'Retail Media Investment Case'!G9,
         'Retail Media Investment Case'!AK$15:AK$1048576)
)</f>
        <v/>
      </c>
      <c r="E23" s="141"/>
      <c r="F23" s="34"/>
    </row>
    <row r="24" spans="2:8" x14ac:dyDescent="0.2">
      <c r="B24" s="142" t="s">
        <v>55</v>
      </c>
      <c r="C24" s="141"/>
      <c r="D24" s="143" t="str">
        <f>IF(LEN('Retail Media Investment Case'!G9)=0, "",
   SUMIF('Retail Media Investment Case'!E$15:E$1048576,
         'Retail Media Investment Case'!G9,
         'Retail Media Investment Case'!AL$15:AL$1048576)
)</f>
        <v/>
      </c>
      <c r="E24" s="141"/>
      <c r="F24" s="34"/>
    </row>
    <row r="25" spans="2:8" x14ac:dyDescent="0.2">
      <c r="B25" s="142" t="s">
        <v>56</v>
      </c>
      <c r="C25" s="141"/>
      <c r="D25" s="143" t="str">
        <f>IF(LEN('Retail Media Investment Case'!G9)=0, "",
   SUMIF('Retail Media Investment Case'!E$15:E$1048576,
         'Retail Media Investment Case'!G9,
         'Retail Media Investment Case'!AM$15:AM$1048576)
)</f>
        <v/>
      </c>
      <c r="E25" s="141"/>
      <c r="F25" s="34"/>
    </row>
    <row r="26" spans="2:8" x14ac:dyDescent="0.2">
      <c r="B26" s="142" t="s">
        <v>57</v>
      </c>
      <c r="C26" s="141"/>
      <c r="D26" s="143" t="str">
        <f>IF(LEN('Retail Media Investment Case'!G9)=0, "",
   SUMIF('Retail Media Investment Case'!E$15:E$1048576,
         'Retail Media Investment Case'!G9,
         'Retail Media Investment Case'!AN$15:AN$1048576)
)</f>
        <v/>
      </c>
      <c r="E26" s="141"/>
      <c r="F26" s="34"/>
    </row>
    <row r="27" spans="2:8" ht="37.25" customHeight="1" x14ac:dyDescent="0.2">
      <c r="B27" s="144" t="s">
        <v>58</v>
      </c>
      <c r="C27" s="141"/>
      <c r="D27" s="149">
        <f>SUM(D20:E26)</f>
        <v>0</v>
      </c>
      <c r="E27" s="141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40" t="s">
        <v>59</v>
      </c>
      <c r="C29" s="141"/>
      <c r="D29" s="145">
        <f>D13+D20</f>
        <v>0</v>
      </c>
      <c r="E29" s="141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- 2026"</f>
        <v>Retail Media Forecast {store_name} - 2026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47"/>
      <c r="D4" s="147"/>
      <c r="E4" s="141"/>
    </row>
    <row r="5" spans="2:8" ht="17" customHeight="1" x14ac:dyDescent="0.2">
      <c r="B5" s="48" t="s">
        <v>38</v>
      </c>
      <c r="C5" s="151" t="s">
        <v>39</v>
      </c>
      <c r="D5" s="141"/>
      <c r="E5" s="49">
        <f>IF(LEN('Retail Media Investment Case'!H9)=0, "",
   SUMIF('Retail Media Investment Case'!E$15:E$1048576,
         'Retail Media Investment Case'!H9,
         'Retail Media Investment Case'!I$15:I$1048576)
)</f>
        <v>9740012.0228932928</v>
      </c>
      <c r="F5" s="35"/>
      <c r="G5" s="50"/>
      <c r="H5" s="40"/>
    </row>
    <row r="6" spans="2:8" ht="17" customHeight="1" x14ac:dyDescent="0.2">
      <c r="B6" s="47" t="s">
        <v>40</v>
      </c>
      <c r="C6" s="151" t="s">
        <v>41</v>
      </c>
      <c r="D6" s="141"/>
      <c r="E6" s="49">
        <f>IF(LEN('Retail Media Investment Case'!H9)=0, "",
   SUMIF('Retail Media Investment Case'!E$15:E$1048576,
         'Retail Media Investment Case'!H9,
         'Retail Media Investment Case'!J$15:J$1048576)
)</f>
        <v>83561.099514023954</v>
      </c>
      <c r="F6" s="35"/>
      <c r="G6" s="50"/>
      <c r="H6" s="40"/>
    </row>
    <row r="7" spans="2:8" ht="18" customHeight="1" x14ac:dyDescent="0.2">
      <c r="B7" s="47" t="s">
        <v>42</v>
      </c>
      <c r="C7" s="151" t="s">
        <v>43</v>
      </c>
      <c r="D7" s="141"/>
      <c r="E7" s="49">
        <f>IF(LEN('Retail Media Investment Case'!H9)=0, "",
   SUMIF('Retail Media Investment Case'!E$15:E$1048576,
         'Retail Media Investment Case'!H9,
         'Retail Media Investment Case'!K$15:K$1048576)
)</f>
        <v>17827354.74131494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6" t="s">
        <v>44</v>
      </c>
      <c r="C9" s="147"/>
      <c r="D9" s="147"/>
      <c r="E9" s="141"/>
    </row>
    <row r="10" spans="2:8" ht="40.25" customHeight="1" x14ac:dyDescent="0.2">
      <c r="B10" s="47" t="s">
        <v>38</v>
      </c>
      <c r="C10" s="152">
        <f>IF(LEN('Retail Media Investment Case'!H9)=0, "",
   SUMIF('Retail Media Investment Case'!E$15:E$1048576,
         'Retail Media Investment Case'!H9,
         'Retail Media Investment Case'!V$15:V$1048576)
)</f>
        <v>16455.838046021323</v>
      </c>
      <c r="D10" s="147"/>
      <c r="E10" s="141"/>
      <c r="F10" s="37"/>
    </row>
    <row r="11" spans="2:8" ht="40.25" customHeight="1" x14ac:dyDescent="0.2">
      <c r="B11" s="47" t="s">
        <v>40</v>
      </c>
      <c r="C11" s="152">
        <f>IF(LEN('Retail Media Investment Case'!H9)=0, "",
   SUMIF('Retail Media Investment Case'!E$15:E$1048576,
         'Retail Media Investment Case'!H9,
         'Retail Media Investment Case'!W$15:W$1048576)
)</f>
        <v>105.88292273034963</v>
      </c>
      <c r="D11" s="147"/>
      <c r="E11" s="141"/>
      <c r="F11" s="37"/>
    </row>
    <row r="12" spans="2:8" ht="40.25" customHeight="1" x14ac:dyDescent="0.2">
      <c r="B12" s="47" t="s">
        <v>42</v>
      </c>
      <c r="C12" s="152">
        <f>IF(LEN('Retail Media Investment Case'!H9)=0, "",
   SUMIF('Retail Media Investment Case'!E$15:E$1048576,
         'Retail Media Investment Case'!H9,
         'Retail Media Investment Case'!X$15:X$1048576)
)</f>
        <v>15059.738207843844</v>
      </c>
      <c r="D12" s="147"/>
      <c r="E12" s="141"/>
      <c r="F12" s="37"/>
      <c r="G12" s="50"/>
      <c r="H12" s="52"/>
    </row>
    <row r="13" spans="2:8" ht="36" customHeight="1" x14ac:dyDescent="0.2">
      <c r="B13" s="150" t="s">
        <v>45</v>
      </c>
      <c r="C13" s="141"/>
      <c r="D13" s="148">
        <f>SUM(C10:E12)</f>
        <v>31621.459176595519</v>
      </c>
      <c r="E13" s="141"/>
      <c r="G13" s="45"/>
    </row>
    <row r="15" spans="2:8" ht="26" customHeight="1" x14ac:dyDescent="0.2">
      <c r="B15" s="146" t="s">
        <v>46</v>
      </c>
      <c r="C15" s="147"/>
      <c r="D15" s="147"/>
      <c r="E15" s="141"/>
    </row>
    <row r="16" spans="2:8" x14ac:dyDescent="0.2">
      <c r="B16" s="142" t="s">
        <v>47</v>
      </c>
      <c r="C16" s="141"/>
      <c r="D16" s="143">
        <f>IF(LEN('Retail Media Investment Case'!H9)=0, "",
   SUMIF('Retail Media Investment Case'!E$15:E$1048576,
         'Retail Media Investment Case'!H9,
         'Retail Media Investment Case'!AB$15:AB$1048576)
)</f>
        <v>-3162.1459176595513</v>
      </c>
      <c r="E16" s="141"/>
      <c r="F16" s="34"/>
    </row>
    <row r="17" spans="2:8" x14ac:dyDescent="0.2">
      <c r="B17" s="142" t="s">
        <v>48</v>
      </c>
      <c r="C17" s="141"/>
      <c r="D17" s="143">
        <f>IF(LEN('Retail Media Investment Case'!H9)=0, "",
   SUMIF('Retail Media Investment Case'!E$15:E$1048576,
         'Retail Media Investment Case'!H9,
         'Retail Media Investment Case'!AC$15:AC$1048576)
)</f>
        <v>-2134.4484944201972</v>
      </c>
      <c r="E17" s="141"/>
      <c r="F17" s="34"/>
    </row>
    <row r="18" spans="2:8" x14ac:dyDescent="0.2">
      <c r="B18" s="142" t="s">
        <v>49</v>
      </c>
      <c r="C18" s="141"/>
      <c r="D18" s="143">
        <f>IF(LEN('Retail Media Investment Case'!H9)=0, "",
   SUMIF('Retail Media Investment Case'!E$15:E$1048576,
         'Retail Media Investment Case'!H9,
         'Retail Media Investment Case'!AD$15:AD$1048576)
)</f>
        <v>-1422.9656629467984</v>
      </c>
      <c r="E18" s="141"/>
    </row>
    <row r="19" spans="2:8" x14ac:dyDescent="0.2">
      <c r="B19" s="142" t="s">
        <v>50</v>
      </c>
      <c r="C19" s="141"/>
      <c r="D19" s="143">
        <f>IF(LEN('Retail Media Investment Case'!H9)=0, "",
   SUMIF('Retail Media Investment Case'!E$15:E$1048576,
         'Retail Media Investment Case'!H9,
         'Retail Media Investment Case'!AE$15:AE$1048576)
)</f>
        <v>-7114.8283147339907</v>
      </c>
      <c r="E19" s="141"/>
      <c r="F19" s="34"/>
    </row>
    <row r="20" spans="2:8" ht="29" customHeight="1" x14ac:dyDescent="0.2">
      <c r="B20" s="144" t="s">
        <v>51</v>
      </c>
      <c r="C20" s="141"/>
      <c r="D20" s="149">
        <f>SUM(D16:E19)</f>
        <v>-13834.388389760537</v>
      </c>
      <c r="E20" s="141"/>
      <c r="F20" s="34"/>
    </row>
    <row r="21" spans="2:8" x14ac:dyDescent="0.2">
      <c r="B21" s="142" t="s">
        <v>52</v>
      </c>
      <c r="C21" s="141"/>
      <c r="D21" s="143">
        <f>IF(LEN('Retail Media Investment Case'!H9)=0, "",
   SUMIF('Retail Media Investment Case'!E$15:E$1048576,
         'Retail Media Investment Case'!H9,
         'Retail Media Investment Case'!AI$15:AI$1048576)
)</f>
        <v>-20000</v>
      </c>
      <c r="E21" s="141"/>
      <c r="F21" s="34"/>
    </row>
    <row r="22" spans="2:8" x14ac:dyDescent="0.2">
      <c r="B22" s="142" t="s">
        <v>53</v>
      </c>
      <c r="C22" s="141"/>
      <c r="D22" s="143">
        <f>IF(LEN('Retail Media Investment Case'!H9)=0, "",
   SUMIF('Retail Media Investment Case'!E$15:E$1048576,
         'Retail Media Investment Case'!H9,
         'Retail Media Investment Case'!AJ$15:AJ$1048576)
)</f>
        <v>-36504.90409616867</v>
      </c>
      <c r="E22" s="141"/>
      <c r="F22" s="34"/>
    </row>
    <row r="23" spans="2:8" x14ac:dyDescent="0.2">
      <c r="B23" s="142" t="s">
        <v>54</v>
      </c>
      <c r="C23" s="141"/>
      <c r="D23" s="143">
        <f>IF(LEN('Retail Media Investment Case'!H9)=0, "",
   SUMIF('Retail Media Investment Case'!E$15:E$1048576,
         'Retail Media Investment Case'!H9,
         'Retail Media Investment Case'!AK$15:AK$1048576)
)</f>
        <v>0</v>
      </c>
      <c r="E23" s="141"/>
      <c r="F23" s="34"/>
    </row>
    <row r="24" spans="2:8" x14ac:dyDescent="0.2">
      <c r="B24" s="142" t="s">
        <v>55</v>
      </c>
      <c r="C24" s="141"/>
      <c r="D24" s="143">
        <f>IF(LEN('Retail Media Investment Case'!H9)=0, "",
   SUMIF('Retail Media Investment Case'!E$15:E$1048576,
         'Retail Media Investment Case'!H9,
         'Retail Media Investment Case'!AL$15:AL$1048576)
)</f>
        <v>0</v>
      </c>
      <c r="E24" s="141"/>
      <c r="F24" s="34"/>
    </row>
    <row r="25" spans="2:8" x14ac:dyDescent="0.2">
      <c r="B25" s="142" t="s">
        <v>56</v>
      </c>
      <c r="C25" s="141"/>
      <c r="D25" s="143">
        <f>IF(LEN('Retail Media Investment Case'!H9)=0, "",
   SUMIF('Retail Media Investment Case'!E$15:E$1048576,
         'Retail Media Investment Case'!H9,
         'Retail Media Investment Case'!AM$15:AM$1048576)
)</f>
        <v>0</v>
      </c>
      <c r="E25" s="141"/>
      <c r="F25" s="34"/>
    </row>
    <row r="26" spans="2:8" x14ac:dyDescent="0.2">
      <c r="B26" s="142" t="s">
        <v>57</v>
      </c>
      <c r="C26" s="141"/>
      <c r="D26" s="143">
        <f>IF(LEN('Retail Media Investment Case'!H9)=0, "",
   SUMIF('Retail Media Investment Case'!E$15:E$1048576,
         'Retail Media Investment Case'!H9,
         'Retail Media Investment Case'!AN$15:AN$1048576)
)</f>
        <v>0</v>
      </c>
      <c r="E26" s="141"/>
      <c r="F26" s="34"/>
    </row>
    <row r="27" spans="2:8" ht="37.25" customHeight="1" x14ac:dyDescent="0.2">
      <c r="B27" s="144" t="s">
        <v>58</v>
      </c>
      <c r="C27" s="141"/>
      <c r="D27" s="149">
        <f>SUM(D21:E26)</f>
        <v>-56504.90409616867</v>
      </c>
      <c r="E27" s="141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40" t="s">
        <v>60</v>
      </c>
      <c r="C29" s="141"/>
      <c r="D29" s="145">
        <f>D13+D20</f>
        <v>17787.070786834982</v>
      </c>
      <c r="E29" s="141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- 2027"</f>
        <v>Retail Media Forecast {store_name} - 2027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47"/>
      <c r="D4" s="147"/>
      <c r="E4" s="141"/>
    </row>
    <row r="5" spans="2:8" ht="17" customHeight="1" x14ac:dyDescent="0.2">
      <c r="B5" s="48" t="s">
        <v>38</v>
      </c>
      <c r="C5" s="151" t="s">
        <v>39</v>
      </c>
      <c r="D5" s="141"/>
      <c r="E5" s="49">
        <f>IF(LEN('Retail Media Investment Case'!I9)=0, "",
   SUMIF('Retail Media Investment Case'!E$15:E$1048576,
         'Retail Media Investment Case'!I9,
         'Retail Media Investment Case'!I$15:I$1048576)
)</f>
        <v>10340754.651999258</v>
      </c>
      <c r="F5" s="35"/>
      <c r="G5" s="50"/>
      <c r="H5" s="40"/>
    </row>
    <row r="6" spans="2:8" ht="17" customHeight="1" x14ac:dyDescent="0.2">
      <c r="B6" s="47" t="s">
        <v>40</v>
      </c>
      <c r="C6" s="151" t="s">
        <v>41</v>
      </c>
      <c r="D6" s="141"/>
      <c r="E6" s="49">
        <f>IF(LEN('Retail Media Investment Case'!I9)=0, "",
   SUMIF('Retail Media Investment Case'!E$15:E$1048576,
         'Retail Media Investment Case'!I9,
         'Retail Media Investment Case'!J$15:J$1048576)
)</f>
        <v>88714.965289040541</v>
      </c>
      <c r="F6" s="35"/>
      <c r="G6" s="50"/>
      <c r="H6" s="40"/>
    </row>
    <row r="7" spans="2:8" ht="18" customHeight="1" x14ac:dyDescent="0.2">
      <c r="B7" s="47" t="s">
        <v>42</v>
      </c>
      <c r="C7" s="151" t="s">
        <v>43</v>
      </c>
      <c r="D7" s="141"/>
      <c r="E7" s="49">
        <f>IF(LEN('Retail Media Investment Case'!I9)=0, "",
   SUMIF('Retail Media Investment Case'!E$15:E$1048576,
         'Retail Media Investment Case'!I9,
         'Retail Media Investment Case'!K$15:K$1048576)
)</f>
        <v>18926906.973091438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6" t="s">
        <v>44</v>
      </c>
      <c r="C9" s="147"/>
      <c r="D9" s="147"/>
      <c r="E9" s="141"/>
    </row>
    <row r="10" spans="2:8" ht="40.25" customHeight="1" x14ac:dyDescent="0.2">
      <c r="B10" s="47" t="s">
        <v>38</v>
      </c>
      <c r="C10" s="152">
        <f>IF(LEN('Retail Media Investment Case'!I9)=0, "",
   SUMIF('Retail Media Investment Case'!E$15:E$1048576,
         'Retail Media Investment Case'!I9,
         'Retail Media Investment Case'!V$15:V$1048576)
)</f>
        <v>37325.04706093506</v>
      </c>
      <c r="D10" s="147"/>
      <c r="E10" s="141"/>
      <c r="F10" s="37"/>
    </row>
    <row r="11" spans="2:8" ht="40.25" customHeight="1" x14ac:dyDescent="0.2">
      <c r="B11" s="47" t="s">
        <v>40</v>
      </c>
      <c r="C11" s="152">
        <f>IF(LEN('Retail Media Investment Case'!I9)=0, "",
   SUMIF('Retail Media Investment Case'!E$15:E$1048576,
         'Retail Media Investment Case'!I9,
         'Retail Media Investment Case'!W$15:W$1048576)
)</f>
        <v>240.16309973439382</v>
      </c>
      <c r="D11" s="147"/>
      <c r="E11" s="141"/>
      <c r="F11" s="37"/>
    </row>
    <row r="12" spans="2:8" ht="40.25" customHeight="1" x14ac:dyDescent="0.2">
      <c r="B12" s="47" t="s">
        <v>42</v>
      </c>
      <c r="C12" s="152">
        <f>IF(LEN('Retail Media Investment Case'!I9)=0, "",
   SUMIF('Retail Media Investment Case'!E$15:E$1048576,
         'Retail Media Investment Case'!I9,
         'Retail Media Investment Case'!X$15:X$1048576)
)</f>
        <v>34158.420601923623</v>
      </c>
      <c r="D12" s="147"/>
      <c r="E12" s="141"/>
      <c r="F12" s="37"/>
      <c r="G12" s="50"/>
      <c r="H12" s="52"/>
    </row>
    <row r="13" spans="2:8" ht="36" customHeight="1" x14ac:dyDescent="0.2">
      <c r="B13" s="150" t="s">
        <v>45</v>
      </c>
      <c r="C13" s="141"/>
      <c r="D13" s="148">
        <f>SUM(C10:E12)</f>
        <v>71723.630762593079</v>
      </c>
      <c r="E13" s="141"/>
      <c r="G13" s="45"/>
    </row>
    <row r="15" spans="2:8" ht="26" customHeight="1" x14ac:dyDescent="0.2">
      <c r="B15" s="146" t="s">
        <v>46</v>
      </c>
      <c r="C15" s="147"/>
      <c r="D15" s="147"/>
      <c r="E15" s="141"/>
    </row>
    <row r="16" spans="2:8" x14ac:dyDescent="0.2">
      <c r="B16" s="142" t="s">
        <v>47</v>
      </c>
      <c r="C16" s="141"/>
      <c r="D16" s="143">
        <f>IF(LEN('Retail Media Investment Case'!I9)=0, "",
   SUMIF('Retail Media Investment Case'!E$15:E$1048576,
         'Retail Media Investment Case'!I9,
         'Retail Media Investment Case'!AB$15:AB$1048576)
)</f>
        <v>-7172.3630762593084</v>
      </c>
      <c r="E16" s="141"/>
      <c r="F16" s="34"/>
    </row>
    <row r="17" spans="2:8" x14ac:dyDescent="0.2">
      <c r="B17" s="142" t="s">
        <v>48</v>
      </c>
      <c r="C17" s="141"/>
      <c r="D17" s="143">
        <f>IF(LEN('Retail Media Investment Case'!I9)=0, "",
   SUMIF('Retail Media Investment Case'!E$15:E$1048576,
         'Retail Media Investment Case'!I9,
         'Retail Media Investment Case'!AC$15:AC$1048576)
)</f>
        <v>-4841.3450764750332</v>
      </c>
      <c r="E17" s="141"/>
      <c r="F17" s="34"/>
    </row>
    <row r="18" spans="2:8" x14ac:dyDescent="0.2">
      <c r="B18" s="142" t="s">
        <v>49</v>
      </c>
      <c r="C18" s="141"/>
      <c r="D18" s="143">
        <f>IF(LEN('Retail Media Investment Case'!I9)=0, "",
   SUMIF('Retail Media Investment Case'!E$15:E$1048576,
         'Retail Media Investment Case'!I9,
         'Retail Media Investment Case'!AD$15:AD$1048576)
)</f>
        <v>-3227.5633843166888</v>
      </c>
      <c r="E18" s="141"/>
    </row>
    <row r="19" spans="2:8" ht="17" customHeight="1" x14ac:dyDescent="0.2">
      <c r="B19" s="142" t="s">
        <v>50</v>
      </c>
      <c r="C19" s="141"/>
      <c r="D19" s="143">
        <f>IF(LEN('Retail Media Investment Case'!I9)=0, "",
   SUMIF('Retail Media Investment Case'!E$15:E$1048576,
         'Retail Media Investment Case'!I9,
         'Retail Media Investment Case'!AE$15:AE$1048576)
)</f>
        <v>-16137.81692158344</v>
      </c>
      <c r="E19" s="141"/>
      <c r="F19" s="34"/>
    </row>
    <row r="20" spans="2:8" ht="33" customHeight="1" x14ac:dyDescent="0.2">
      <c r="B20" s="144" t="s">
        <v>51</v>
      </c>
      <c r="C20" s="141"/>
      <c r="D20" s="149">
        <f>SUM(D16:E19)</f>
        <v>-31379.088458634469</v>
      </c>
      <c r="E20" s="141"/>
      <c r="F20" s="34"/>
    </row>
    <row r="21" spans="2:8" x14ac:dyDescent="0.2">
      <c r="B21" s="142" t="s">
        <v>52</v>
      </c>
      <c r="C21" s="141"/>
      <c r="D21" s="143">
        <f>IF(LEN('Retail Media Investment Case'!I9)=0, "",
   SUMIF('Retail Media Investment Case'!E$15:E$1048576,
         'Retail Media Investment Case'!I9,
         'Retail Media Investment Case'!AI$15:AI$1048576)
)</f>
        <v>0</v>
      </c>
      <c r="E21" s="141"/>
      <c r="F21" s="34"/>
    </row>
    <row r="22" spans="2:8" x14ac:dyDescent="0.2">
      <c r="B22" s="142" t="s">
        <v>53</v>
      </c>
      <c r="C22" s="141"/>
      <c r="D22" s="143">
        <f>IF(LEN('Retail Media Investment Case'!I9)=0, "",
   SUMIF('Retail Media Investment Case'!E$15:E$1048576,
         'Retail Media Investment Case'!I9,
         'Retail Media Investment Case'!AJ$15:AJ$1048576)
)</f>
        <v>-55161.416419155255</v>
      </c>
      <c r="E22" s="141"/>
      <c r="F22" s="34"/>
    </row>
    <row r="23" spans="2:8" x14ac:dyDescent="0.2">
      <c r="B23" s="142" t="s">
        <v>54</v>
      </c>
      <c r="C23" s="141"/>
      <c r="D23" s="143">
        <f>IF(LEN('Retail Media Investment Case'!I9)=0, "",
   SUMIF('Retail Media Investment Case'!E$15:E$1048576,
         'Retail Media Investment Case'!I9,
         'Retail Media Investment Case'!AK$15:AK$1048576)
)</f>
        <v>0</v>
      </c>
      <c r="E23" s="141"/>
      <c r="F23" s="34"/>
    </row>
    <row r="24" spans="2:8" x14ac:dyDescent="0.2">
      <c r="B24" s="142" t="s">
        <v>55</v>
      </c>
      <c r="C24" s="141"/>
      <c r="D24" s="143">
        <f>IF(LEN('Retail Media Investment Case'!I9)=0, "",
   SUMIF('Retail Media Investment Case'!E$15:E$1048576,
         'Retail Media Investment Case'!I9,
         'Retail Media Investment Case'!AL$15:AL$1048576)
)</f>
        <v>0</v>
      </c>
      <c r="E24" s="141"/>
      <c r="F24" s="34"/>
    </row>
    <row r="25" spans="2:8" x14ac:dyDescent="0.2">
      <c r="B25" s="142" t="s">
        <v>56</v>
      </c>
      <c r="C25" s="141"/>
      <c r="D25" s="143">
        <f>IF(LEN('Retail Media Investment Case'!I9)=0, "",
   SUMIF('Retail Media Investment Case'!E$15:E$1048576,
         'Retail Media Investment Case'!I9,
         'Retail Media Investment Case'!AM$15:AM$1048576)
)</f>
        <v>0</v>
      </c>
      <c r="E25" s="141"/>
      <c r="F25" s="34"/>
    </row>
    <row r="26" spans="2:8" x14ac:dyDescent="0.2">
      <c r="B26" s="142" t="s">
        <v>57</v>
      </c>
      <c r="C26" s="141"/>
      <c r="D26" s="143">
        <f>IF(LEN('Retail Media Investment Case'!I9)=0, "",
   SUMIF('Retail Media Investment Case'!E$15:E$1048576,
         'Retail Media Investment Case'!I9,
         'Retail Media Investment Case'!AN$15:AN$1048576)
)</f>
        <v>0</v>
      </c>
      <c r="E26" s="141"/>
      <c r="F26" s="34"/>
    </row>
    <row r="27" spans="2:8" ht="37.25" customHeight="1" x14ac:dyDescent="0.2">
      <c r="B27" s="144" t="s">
        <v>58</v>
      </c>
      <c r="C27" s="141"/>
      <c r="D27" s="149">
        <f>SUM(D21:E26)</f>
        <v>-55161.416419155255</v>
      </c>
      <c r="E27" s="141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40" t="s">
        <v>60</v>
      </c>
      <c r="C29" s="141"/>
      <c r="D29" s="145">
        <f>D13+D20</f>
        <v>40344.542303958609</v>
      </c>
      <c r="E29" s="141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B20:C20"/>
    <mergeCell ref="D29:E29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- 2028"</f>
        <v>Retail Media Forecast {store_name} - 2028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47"/>
      <c r="D4" s="147"/>
      <c r="E4" s="141"/>
    </row>
    <row r="5" spans="2:8" ht="17" customHeight="1" x14ac:dyDescent="0.2">
      <c r="B5" s="48" t="s">
        <v>38</v>
      </c>
      <c r="C5" s="151" t="s">
        <v>39</v>
      </c>
      <c r="D5" s="141"/>
      <c r="E5" s="49">
        <f>IF(LEN('Retail Media Investment Case'!J9)=0, "",
   SUMIF('Retail Media Investment Case'!E$15:E$1048576,
         'Retail Media Investment Case'!J9,
         'Retail Media Investment Case'!I$15:I$1048576)
)</f>
        <v>10978549.771962205</v>
      </c>
      <c r="F5" s="35"/>
      <c r="G5" s="50"/>
      <c r="H5" s="40"/>
    </row>
    <row r="6" spans="2:8" ht="17" customHeight="1" x14ac:dyDescent="0.2">
      <c r="B6" s="47" t="s">
        <v>40</v>
      </c>
      <c r="C6" s="151" t="s">
        <v>41</v>
      </c>
      <c r="D6" s="141"/>
      <c r="E6" s="49">
        <f>IF(LEN('Retail Media Investment Case'!J9)=0, "",
   SUMIF('Retail Media Investment Case'!E$15:E$1048576,
         'Retail Media Investment Case'!J9,
         'Retail Media Investment Case'!J$15:J$1048576)
)</f>
        <v>94186.710227703472</v>
      </c>
      <c r="F6" s="35"/>
      <c r="G6" s="50"/>
      <c r="H6" s="40"/>
    </row>
    <row r="7" spans="2:8" ht="18" customHeight="1" x14ac:dyDescent="0.2">
      <c r="B7" s="47" t="s">
        <v>42</v>
      </c>
      <c r="C7" s="151" t="s">
        <v>43</v>
      </c>
      <c r="D7" s="141"/>
      <c r="E7" s="49">
        <f>IF(LEN('Retail Media Investment Case'!J9)=0, "",
   SUMIF('Retail Media Investment Case'!E$15:E$1048576,
         'Retail Media Investment Case'!J9,
         'Retail Media Investment Case'!K$15:K$1048576)
)</f>
        <v>20094277.180554636</v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6" t="s">
        <v>44</v>
      </c>
      <c r="C9" s="147"/>
      <c r="D9" s="147"/>
      <c r="E9" s="141"/>
    </row>
    <row r="10" spans="2:8" ht="40.25" customHeight="1" x14ac:dyDescent="0.2">
      <c r="B10" s="47" t="s">
        <v>38</v>
      </c>
      <c r="C10" s="152">
        <f>IF(LEN('Retail Media Investment Case'!J9)=0, "",
   SUMIF('Retail Media Investment Case'!E$15:E$1048576,
         'Retail Media Investment Case'!J9,
         'Retail Media Investment Case'!V$15:V$1048576)
)</f>
        <v>60705.989853560401</v>
      </c>
      <c r="D10" s="147"/>
      <c r="E10" s="141"/>
      <c r="F10" s="37"/>
    </row>
    <row r="11" spans="2:8" ht="40.25" customHeight="1" x14ac:dyDescent="0.2">
      <c r="B11" s="47" t="s">
        <v>40</v>
      </c>
      <c r="C11" s="152">
        <f>IF(LEN('Retail Media Investment Case'!J9)=0, "",
   SUMIF('Retail Media Investment Case'!E$15:E$1048576,
         'Retail Media Investment Case'!J9,
         'Retail Media Investment Case'!W$15:W$1048576)
)</f>
        <v>390.60469694449955</v>
      </c>
      <c r="D11" s="147"/>
      <c r="E11" s="141"/>
      <c r="F11" s="37"/>
    </row>
    <row r="12" spans="2:8" ht="40.25" customHeight="1" x14ac:dyDescent="0.2">
      <c r="B12" s="47" t="s">
        <v>42</v>
      </c>
      <c r="C12" s="152">
        <f>IF(LEN('Retail Media Investment Case'!J9)=0, "",
   SUMIF('Retail Media Investment Case'!E$15:E$1048576,
         'Retail Media Investment Case'!J9,
         'Retail Media Investment Case'!X$15:X$1048576)
)</f>
        <v>55555.743334729923</v>
      </c>
      <c r="D12" s="147"/>
      <c r="E12" s="141"/>
      <c r="F12" s="37"/>
      <c r="G12" s="50"/>
      <c r="H12" s="52"/>
    </row>
    <row r="13" spans="2:8" ht="36" customHeight="1" x14ac:dyDescent="0.2">
      <c r="B13" s="150" t="s">
        <v>45</v>
      </c>
      <c r="C13" s="141"/>
      <c r="D13" s="148">
        <f>SUM(C10:E12)</f>
        <v>116652.33788523483</v>
      </c>
      <c r="E13" s="141"/>
      <c r="G13" s="45"/>
    </row>
    <row r="15" spans="2:8" ht="26" customHeight="1" x14ac:dyDescent="0.2">
      <c r="B15" s="146" t="s">
        <v>46</v>
      </c>
      <c r="C15" s="147"/>
      <c r="D15" s="147"/>
      <c r="E15" s="141"/>
    </row>
    <row r="16" spans="2:8" x14ac:dyDescent="0.2">
      <c r="B16" s="142" t="s">
        <v>47</v>
      </c>
      <c r="C16" s="141"/>
      <c r="D16" s="143">
        <f>IF(LEN('Retail Media Investment Case'!J9)=0, "",
   SUMIF('Retail Media Investment Case'!E$15:E$1048576,
         'Retail Media Investment Case'!J9,
         'Retail Media Investment Case'!AB$15:AB$1048576)
)</f>
        <v>-11665.233788523483</v>
      </c>
      <c r="E16" s="141"/>
      <c r="F16" s="34"/>
    </row>
    <row r="17" spans="2:8" x14ac:dyDescent="0.2">
      <c r="B17" s="142" t="s">
        <v>48</v>
      </c>
      <c r="C17" s="141"/>
      <c r="D17" s="143">
        <f>IF(LEN('Retail Media Investment Case'!J9)=0, "",
   SUMIF('Retail Media Investment Case'!E$15:E$1048576,
         'Retail Media Investment Case'!J9,
         'Retail Media Investment Case'!AC$15:AC$1048576)
)</f>
        <v>-7874.0328072533512</v>
      </c>
      <c r="E17" s="141"/>
      <c r="F17" s="34"/>
    </row>
    <row r="18" spans="2:8" x14ac:dyDescent="0.2">
      <c r="B18" s="142" t="s">
        <v>49</v>
      </c>
      <c r="C18" s="141"/>
      <c r="D18" s="143">
        <f>IF(LEN('Retail Media Investment Case'!J9)=0, "",
   SUMIF('Retail Media Investment Case'!E$15:E$1048576,
         'Retail Media Investment Case'!J9,
         'Retail Media Investment Case'!AD$15:AD$1048576)
)</f>
        <v>-5249.3552048355677</v>
      </c>
      <c r="E18" s="141"/>
    </row>
    <row r="19" spans="2:8" ht="17" customHeight="1" x14ac:dyDescent="0.2">
      <c r="B19" s="142" t="s">
        <v>50</v>
      </c>
      <c r="C19" s="141"/>
      <c r="D19" s="143">
        <f>IF(LEN('Retail Media Investment Case'!J9)=0, "",
   SUMIF('Retail Media Investment Case'!E$15:E$1048576,
         'Retail Media Investment Case'!J9,
         'Retail Media Investment Case'!AE$15:AE$1048576)
)</f>
        <v>-26246.776024177838</v>
      </c>
      <c r="E19" s="141"/>
      <c r="F19" s="34"/>
    </row>
    <row r="20" spans="2:8" ht="33" customHeight="1" x14ac:dyDescent="0.2">
      <c r="B20" s="144" t="s">
        <v>51</v>
      </c>
      <c r="C20" s="141"/>
      <c r="D20" s="149">
        <f>SUM(D16:E19)</f>
        <v>-51035.397824790241</v>
      </c>
      <c r="E20" s="141"/>
      <c r="F20" s="34"/>
    </row>
    <row r="21" spans="2:8" x14ac:dyDescent="0.2">
      <c r="B21" s="142" t="s">
        <v>52</v>
      </c>
      <c r="C21" s="141"/>
      <c r="D21" s="143">
        <f>IF(LEN('Retail Media Investment Case'!J9)=0, "",
   SUMIF('Retail Media Investment Case'!E$15:E$1048576,
         'Retail Media Investment Case'!J9,
         'Retail Media Investment Case'!AI$15:AI$1048576)
)</f>
        <v>0</v>
      </c>
      <c r="E21" s="141"/>
      <c r="F21" s="34"/>
    </row>
    <row r="22" spans="2:8" x14ac:dyDescent="0.2">
      <c r="B22" s="142" t="s">
        <v>53</v>
      </c>
      <c r="C22" s="141"/>
      <c r="D22" s="143">
        <f>IF(LEN('Retail Media Investment Case'!J9)=0, "",
   SUMIF('Retail Media Investment Case'!E$15:E$1048576,
         'Retail Media Investment Case'!J9,
         'Retail Media Investment Case'!AJ$15:AJ$1048576)
)</f>
        <v>-83352.687445816424</v>
      </c>
      <c r="E22" s="141"/>
      <c r="F22" s="34"/>
    </row>
    <row r="23" spans="2:8" x14ac:dyDescent="0.2">
      <c r="B23" s="142" t="s">
        <v>54</v>
      </c>
      <c r="C23" s="141"/>
      <c r="D23" s="143">
        <f>IF(LEN('Retail Media Investment Case'!J9)=0, "",
   SUMIF('Retail Media Investment Case'!E$15:E$1048576,
         'Retail Media Investment Case'!J9,
         'Retail Media Investment Case'!AK$15:AK$1048576)
)</f>
        <v>0</v>
      </c>
      <c r="E23" s="141"/>
      <c r="F23" s="34"/>
    </row>
    <row r="24" spans="2:8" x14ac:dyDescent="0.2">
      <c r="B24" s="142" t="s">
        <v>55</v>
      </c>
      <c r="C24" s="141"/>
      <c r="D24" s="143">
        <f>IF(LEN('Retail Media Investment Case'!J9)=0, "",
   SUMIF('Retail Media Investment Case'!E$15:E$1048576,
         'Retail Media Investment Case'!J9,
         'Retail Media Investment Case'!AL$15:AL$1048576)
)</f>
        <v>0</v>
      </c>
      <c r="E24" s="141"/>
      <c r="F24" s="34"/>
    </row>
    <row r="25" spans="2:8" x14ac:dyDescent="0.2">
      <c r="B25" s="142" t="s">
        <v>56</v>
      </c>
      <c r="C25" s="141"/>
      <c r="D25" s="143">
        <f>IF(LEN('Retail Media Investment Case'!J9)=0, "",
   SUMIF('Retail Media Investment Case'!E$15:E$1048576,
         'Retail Media Investment Case'!J9,
         'Retail Media Investment Case'!AM$15:AM$1048576)
)</f>
        <v>0</v>
      </c>
      <c r="E25" s="141"/>
      <c r="F25" s="34"/>
    </row>
    <row r="26" spans="2:8" x14ac:dyDescent="0.2">
      <c r="B26" s="142" t="s">
        <v>57</v>
      </c>
      <c r="C26" s="141"/>
      <c r="D26" s="143">
        <f>IF(LEN('Retail Media Investment Case'!J9)=0, "",
   SUMIF('Retail Media Investment Case'!E$15:E$1048576,
         'Retail Media Investment Case'!J9,
         'Retail Media Investment Case'!AN$15:AN$1048576)
)</f>
        <v>0</v>
      </c>
      <c r="E26" s="141"/>
      <c r="F26" s="34"/>
    </row>
    <row r="27" spans="2:8" ht="37.25" customHeight="1" x14ac:dyDescent="0.2">
      <c r="B27" s="144" t="s">
        <v>58</v>
      </c>
      <c r="C27" s="141"/>
      <c r="D27" s="149">
        <f>SUM(D21:E26)</f>
        <v>-83352.687445816424</v>
      </c>
      <c r="E27" s="141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40" t="s">
        <v>60</v>
      </c>
      <c r="C29" s="141"/>
      <c r="D29" s="145">
        <f>D13+D20</f>
        <v>65616.940060444584</v>
      </c>
      <c r="E29" s="141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H29"/>
  <sheetViews>
    <sheetView showGridLines="0" zoomScaleNormal="100" workbookViewId="0">
      <selection activeCell="F11" sqref="F11"/>
    </sheetView>
  </sheetViews>
  <sheetFormatPr baseColWidth="10" defaultColWidth="10.83203125" defaultRowHeight="16" x14ac:dyDescent="0.2"/>
  <cols>
    <col min="1" max="1" width="10.83203125" style="30" customWidth="1"/>
    <col min="2" max="2" width="15.1640625" style="31" customWidth="1"/>
    <col min="3" max="3" width="34.5" style="30" customWidth="1"/>
    <col min="4" max="4" width="29.6640625" style="31" customWidth="1"/>
    <col min="5" max="5" width="15.6640625" style="32" customWidth="1"/>
    <col min="6" max="6" width="19.6640625" style="30" customWidth="1"/>
    <col min="7" max="7" width="35.1640625" style="30" bestFit="1" customWidth="1"/>
    <col min="8" max="8" width="19.33203125" style="30" customWidth="1"/>
    <col min="9" max="9" width="10.83203125" style="30" customWidth="1"/>
    <col min="10" max="16384" width="10.83203125" style="30"/>
  </cols>
  <sheetData>
    <row r="1" spans="2:8" ht="17" customHeight="1" x14ac:dyDescent="0.2">
      <c r="B1" s="29" t="str">
        <f>"Retail Media Forecast " &amp; Variables!B2 &amp; " - 2029"</f>
        <v>Retail Media Forecast {store_name} - 2029</v>
      </c>
    </row>
    <row r="2" spans="2:8" ht="17" customHeight="1" x14ac:dyDescent="0.2">
      <c r="B2" s="33"/>
    </row>
    <row r="3" spans="2:8" ht="17" customHeight="1" x14ac:dyDescent="0.2">
      <c r="B3" s="33"/>
    </row>
    <row r="4" spans="2:8" ht="28.25" customHeight="1" x14ac:dyDescent="0.2">
      <c r="B4" s="153" t="s">
        <v>37</v>
      </c>
      <c r="C4" s="147"/>
      <c r="D4" s="147"/>
      <c r="E4" s="141"/>
    </row>
    <row r="5" spans="2:8" ht="17" customHeight="1" x14ac:dyDescent="0.2">
      <c r="B5" s="48" t="s">
        <v>38</v>
      </c>
      <c r="C5" s="151" t="s">
        <v>39</v>
      </c>
      <c r="D5" s="141"/>
      <c r="E5" s="49" t="str">
        <f>IF(LEN('Retail Media Investment Case'!K9)=0, "",
   SUMIF('Retail Media Investment Case'!E$15:E$1048576,
         'Retail Media Investment Case'!K9,
         'Retail Media Investment Case'!I$15:I$1048576)
)</f>
        <v/>
      </c>
      <c r="F5" s="35"/>
      <c r="G5" s="50"/>
      <c r="H5" s="40"/>
    </row>
    <row r="6" spans="2:8" ht="17" customHeight="1" x14ac:dyDescent="0.2">
      <c r="B6" s="47" t="s">
        <v>40</v>
      </c>
      <c r="C6" s="151" t="s">
        <v>41</v>
      </c>
      <c r="D6" s="141"/>
      <c r="E6" s="49" t="str">
        <f>IF(LEN('Retail Media Investment Case'!K9)=0, "",
   SUMIF('Retail Media Investment Case'!E$15:E$1048576,
         'Retail Media Investment Case'!K9,
         'Retail Media Investment Case'!J$15:J$1048576)
)</f>
        <v/>
      </c>
      <c r="F6" s="35"/>
      <c r="G6" s="50"/>
      <c r="H6" s="40"/>
    </row>
    <row r="7" spans="2:8" ht="18" customHeight="1" x14ac:dyDescent="0.2">
      <c r="B7" s="47" t="s">
        <v>42</v>
      </c>
      <c r="C7" s="151" t="s">
        <v>43</v>
      </c>
      <c r="D7" s="141"/>
      <c r="E7" s="49" t="str">
        <f>IF(LEN('Retail Media Investment Case'!K9)=0, "",
   SUMIF('Retail Media Investment Case'!E$15:E$1048576,
         'Retail Media Investment Case'!K9,
         'Retail Media Investment Case'!K$15:K$1048576)
)</f>
        <v/>
      </c>
      <c r="G7" s="50"/>
      <c r="H7" s="40"/>
    </row>
    <row r="8" spans="2:8" s="36" customFormat="1" ht="17" customHeight="1" x14ac:dyDescent="0.2">
      <c r="B8" s="41"/>
      <c r="C8" s="39"/>
      <c r="D8" s="38"/>
      <c r="E8" s="51"/>
    </row>
    <row r="9" spans="2:8" ht="28.25" customHeight="1" x14ac:dyDescent="0.2">
      <c r="B9" s="146" t="s">
        <v>44</v>
      </c>
      <c r="C9" s="147"/>
      <c r="D9" s="147"/>
      <c r="E9" s="141"/>
    </row>
    <row r="10" spans="2:8" ht="40.25" customHeight="1" x14ac:dyDescent="0.2">
      <c r="B10" s="47" t="s">
        <v>38</v>
      </c>
      <c r="C10" s="152" t="str">
        <f>IF(LEN('Retail Media Investment Case'!K9)=0, "",
   SUMIF('Retail Media Investment Case'!E$15:E$1048576,
         'Retail Media Investment Case'!K9,
         'Retail Media Investment Case'!V$15:V$1048576)
)</f>
        <v/>
      </c>
      <c r="D10" s="147"/>
      <c r="E10" s="141"/>
      <c r="F10" s="37"/>
    </row>
    <row r="11" spans="2:8" ht="40.25" customHeight="1" x14ac:dyDescent="0.2">
      <c r="B11" s="47" t="s">
        <v>40</v>
      </c>
      <c r="C11" s="152" t="str">
        <f>IF(LEN('Retail Media Investment Case'!K9)=0, "",
   SUMIF('Retail Media Investment Case'!E$15:E$1048576,
         'Retail Media Investment Case'!K9,
         'Retail Media Investment Case'!W$15:W$1048576)
)</f>
        <v/>
      </c>
      <c r="D11" s="147"/>
      <c r="E11" s="141"/>
      <c r="F11" s="37"/>
    </row>
    <row r="12" spans="2:8" ht="40.25" customHeight="1" x14ac:dyDescent="0.2">
      <c r="B12" s="47" t="s">
        <v>42</v>
      </c>
      <c r="C12" s="152" t="str">
        <f>IF(LEN('Retail Media Investment Case'!K9)=0, "",
   SUMIF('Retail Media Investment Case'!E$15:E$1048576,
         'Retail Media Investment Case'!K9,
         'Retail Media Investment Case'!X$15:X$1048576)
)</f>
        <v/>
      </c>
      <c r="D12" s="147"/>
      <c r="E12" s="141"/>
      <c r="F12" s="37"/>
      <c r="G12" s="50"/>
      <c r="H12" s="52"/>
    </row>
    <row r="13" spans="2:8" ht="36" customHeight="1" x14ac:dyDescent="0.2">
      <c r="B13" s="150" t="s">
        <v>45</v>
      </c>
      <c r="C13" s="141"/>
      <c r="D13" s="148">
        <f>SUM(C10:E12)</f>
        <v>0</v>
      </c>
      <c r="E13" s="141"/>
      <c r="G13" s="45"/>
    </row>
    <row r="15" spans="2:8" ht="26" customHeight="1" x14ac:dyDescent="0.2">
      <c r="B15" s="146" t="s">
        <v>46</v>
      </c>
      <c r="C15" s="147"/>
      <c r="D15" s="147"/>
      <c r="E15" s="141"/>
    </row>
    <row r="16" spans="2:8" x14ac:dyDescent="0.2">
      <c r="B16" s="142" t="s">
        <v>47</v>
      </c>
      <c r="C16" s="141"/>
      <c r="D16" s="143" t="str">
        <f>IF(LEN('Retail Media Investment Case'!K9)=0, "",
   SUMIF('Retail Media Investment Case'!E$15:E$1048576,
         'Retail Media Investment Case'!K9,
         'Retail Media Investment Case'!AB$15:AB$1048576)
)</f>
        <v/>
      </c>
      <c r="E16" s="141"/>
      <c r="F16" s="34"/>
    </row>
    <row r="17" spans="2:8" x14ac:dyDescent="0.2">
      <c r="B17" s="142" t="s">
        <v>48</v>
      </c>
      <c r="C17" s="141"/>
      <c r="D17" s="143" t="str">
        <f>IF(LEN('Retail Media Investment Case'!K9)=0, "",
   SUMIF('Retail Media Investment Case'!E$15:E$1048576,
         'Retail Media Investment Case'!K9,
         'Retail Media Investment Case'!AC$15:AC$1048576)
)</f>
        <v/>
      </c>
      <c r="E17" s="141"/>
      <c r="F17" s="34"/>
    </row>
    <row r="18" spans="2:8" x14ac:dyDescent="0.2">
      <c r="B18" s="142" t="s">
        <v>49</v>
      </c>
      <c r="C18" s="141"/>
      <c r="D18" s="143" t="str">
        <f>IF(LEN('Retail Media Investment Case'!K9)=0, "",
   SUMIF('Retail Media Investment Case'!E$15:E$1048576,
         'Retail Media Investment Case'!K9,
         'Retail Media Investment Case'!AD$15:AD$1048576)
)</f>
        <v/>
      </c>
      <c r="E18" s="141"/>
    </row>
    <row r="19" spans="2:8" ht="17" customHeight="1" x14ac:dyDescent="0.2">
      <c r="B19" s="142" t="s">
        <v>50</v>
      </c>
      <c r="C19" s="141"/>
      <c r="D19" s="143" t="str">
        <f>IF(LEN('Retail Media Investment Case'!K9)=0, "",
   SUMIF('Retail Media Investment Case'!E$15:E$1048576,
         'Retail Media Investment Case'!K9,
         'Retail Media Investment Case'!AE$15:AE$1048576)
)</f>
        <v/>
      </c>
      <c r="E19" s="141"/>
      <c r="F19" s="34"/>
    </row>
    <row r="20" spans="2:8" ht="33" customHeight="1" x14ac:dyDescent="0.2">
      <c r="B20" s="144" t="s">
        <v>51</v>
      </c>
      <c r="C20" s="141"/>
      <c r="D20" s="149">
        <f>SUM(D16:E19)</f>
        <v>0</v>
      </c>
      <c r="E20" s="141"/>
      <c r="F20" s="34"/>
    </row>
    <row r="21" spans="2:8" x14ac:dyDescent="0.2">
      <c r="B21" s="142" t="s">
        <v>52</v>
      </c>
      <c r="C21" s="141"/>
      <c r="D21" s="143" t="str">
        <f>IF(LEN('Retail Media Investment Case'!K9)=0, "",
   SUMIF('Retail Media Investment Case'!E$15:E$1048576,
         'Retail Media Investment Case'!K9,
         'Retail Media Investment Case'!AI$15:AI$1048576)
)</f>
        <v/>
      </c>
      <c r="E21" s="141"/>
      <c r="F21" s="34"/>
    </row>
    <row r="22" spans="2:8" x14ac:dyDescent="0.2">
      <c r="B22" s="142" t="s">
        <v>53</v>
      </c>
      <c r="C22" s="141"/>
      <c r="D22" s="143" t="str">
        <f>IF(LEN('Retail Media Investment Case'!K9)=0, "",
   SUMIF('Retail Media Investment Case'!E$15:E$1048576,
         'Retail Media Investment Case'!K9,
         'Retail Media Investment Case'!AJ$15:AJ$1048576)
)</f>
        <v/>
      </c>
      <c r="E22" s="141"/>
      <c r="F22" s="34"/>
    </row>
    <row r="23" spans="2:8" x14ac:dyDescent="0.2">
      <c r="B23" s="142" t="s">
        <v>54</v>
      </c>
      <c r="C23" s="141"/>
      <c r="D23" s="143" t="str">
        <f>IF(LEN('Retail Media Investment Case'!K9)=0, "",
   SUMIF('Retail Media Investment Case'!E$15:E$1048576,
         'Retail Media Investment Case'!K9,
         'Retail Media Investment Case'!AK$15:AK$1048576)
)</f>
        <v/>
      </c>
      <c r="E23" s="141"/>
      <c r="F23" s="34"/>
    </row>
    <row r="24" spans="2:8" x14ac:dyDescent="0.2">
      <c r="B24" s="142" t="s">
        <v>55</v>
      </c>
      <c r="C24" s="141"/>
      <c r="D24" s="143" t="str">
        <f>IF(LEN('Retail Media Investment Case'!K9)=0, "",
   SUMIF('Retail Media Investment Case'!E$15:E$1048576,
         'Retail Media Investment Case'!K9,
         'Retail Media Investment Case'!AL$15:AL$1048576)
)</f>
        <v/>
      </c>
      <c r="E24" s="141"/>
      <c r="F24" s="34"/>
    </row>
    <row r="25" spans="2:8" x14ac:dyDescent="0.2">
      <c r="B25" s="142" t="s">
        <v>56</v>
      </c>
      <c r="C25" s="141"/>
      <c r="D25" s="143" t="str">
        <f>IF(LEN('Retail Media Investment Case'!K9)=0, "",
   SUMIF('Retail Media Investment Case'!E$15:E$1048576,
         'Retail Media Investment Case'!K9,
         'Retail Media Investment Case'!AM$15:AM$1048576)
)</f>
        <v/>
      </c>
      <c r="E25" s="141"/>
      <c r="F25" s="34"/>
    </row>
    <row r="26" spans="2:8" x14ac:dyDescent="0.2">
      <c r="B26" s="142" t="s">
        <v>57</v>
      </c>
      <c r="C26" s="141"/>
      <c r="D26" s="143" t="str">
        <f>IF(LEN('Retail Media Investment Case'!K9)=0, "",
   SUMIF('Retail Media Investment Case'!E$15:E$1048576,
         'Retail Media Investment Case'!K9,
         'Retail Media Investment Case'!AN$15:AN$1048576)
)</f>
        <v/>
      </c>
      <c r="E26" s="141"/>
      <c r="F26" s="34"/>
    </row>
    <row r="27" spans="2:8" ht="37.25" customHeight="1" x14ac:dyDescent="0.2">
      <c r="B27" s="144" t="s">
        <v>58</v>
      </c>
      <c r="C27" s="141"/>
      <c r="D27" s="149">
        <f>SUM(D21:E26)</f>
        <v>0</v>
      </c>
      <c r="E27" s="141"/>
      <c r="F27" s="34"/>
    </row>
    <row r="28" spans="2:8" x14ac:dyDescent="0.2">
      <c r="B28" s="30"/>
      <c r="D28" s="58"/>
      <c r="E28" s="58"/>
      <c r="F28" s="34"/>
    </row>
    <row r="29" spans="2:8" ht="31.25" customHeight="1" x14ac:dyDescent="0.2">
      <c r="B29" s="140" t="s">
        <v>60</v>
      </c>
      <c r="C29" s="141"/>
      <c r="D29" s="145">
        <f>D13+D20</f>
        <v>0</v>
      </c>
      <c r="E29" s="141"/>
      <c r="F29" s="34"/>
      <c r="H29" s="34"/>
    </row>
  </sheetData>
  <mergeCells count="37">
    <mergeCell ref="B9:E9"/>
    <mergeCell ref="B16:C16"/>
    <mergeCell ref="C6:D6"/>
    <mergeCell ref="B25:C25"/>
    <mergeCell ref="D19:E19"/>
    <mergeCell ref="C12:E12"/>
    <mergeCell ref="D21:E21"/>
    <mergeCell ref="B21:C21"/>
    <mergeCell ref="C11:E11"/>
    <mergeCell ref="D20:E20"/>
    <mergeCell ref="B4:E4"/>
    <mergeCell ref="D13:E13"/>
    <mergeCell ref="D27:E27"/>
    <mergeCell ref="B23:C23"/>
    <mergeCell ref="B17:C17"/>
    <mergeCell ref="D17:E17"/>
    <mergeCell ref="B13:C13"/>
    <mergeCell ref="D16:E16"/>
    <mergeCell ref="C7:D7"/>
    <mergeCell ref="C10:E10"/>
    <mergeCell ref="C5:D5"/>
    <mergeCell ref="B15:E15"/>
    <mergeCell ref="B22:C22"/>
    <mergeCell ref="D22:E22"/>
    <mergeCell ref="B27:C27"/>
    <mergeCell ref="B18:C18"/>
    <mergeCell ref="B29:C29"/>
    <mergeCell ref="B19:C19"/>
    <mergeCell ref="D18:E18"/>
    <mergeCell ref="D25:E25"/>
    <mergeCell ref="B24:C24"/>
    <mergeCell ref="D24:E24"/>
    <mergeCell ref="D29:E29"/>
    <mergeCell ref="B20:C20"/>
    <mergeCell ref="D23:E23"/>
    <mergeCell ref="B26:C26"/>
    <mergeCell ref="D26:E26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2:DE49"/>
  <sheetViews>
    <sheetView zoomScale="87" zoomScaleNormal="55" workbookViewId="0">
      <selection activeCell="H26" sqref="H26"/>
    </sheetView>
  </sheetViews>
  <sheetFormatPr baseColWidth="10" defaultColWidth="10.6640625" defaultRowHeight="15" x14ac:dyDescent="0.2"/>
  <cols>
    <col min="1" max="1" width="6.33203125" style="81" customWidth="1"/>
    <col min="2" max="2" width="32" style="81" customWidth="1"/>
    <col min="3" max="3" width="16" style="81" customWidth="1"/>
    <col min="4" max="5" width="11.33203125" style="81" bestFit="1" customWidth="1"/>
    <col min="6" max="6" width="17.33203125" style="81" customWidth="1"/>
    <col min="7" max="7" width="17.83203125" style="81" customWidth="1"/>
    <col min="8" max="8" width="14.6640625" style="81" customWidth="1"/>
    <col min="9" max="10" width="14.5" style="81" bestFit="1" customWidth="1"/>
    <col min="11" max="11" width="17.1640625" style="81" bestFit="1" customWidth="1"/>
    <col min="12" max="12" width="17.83203125" style="81" customWidth="1"/>
    <col min="13" max="32" width="17.1640625" style="81" bestFit="1" customWidth="1"/>
    <col min="33" max="50" width="17.33203125" style="81" bestFit="1" customWidth="1"/>
    <col min="51" max="62" width="11.6640625" style="81" bestFit="1" customWidth="1"/>
    <col min="63" max="63" width="10.83203125" style="81" bestFit="1" customWidth="1"/>
    <col min="64" max="68" width="10.6640625" style="81" customWidth="1"/>
    <col min="69" max="69" width="12.33203125" style="81" bestFit="1" customWidth="1"/>
    <col min="70" max="70" width="10.6640625" style="81" customWidth="1"/>
    <col min="71" max="16384" width="10.6640625" style="81"/>
  </cols>
  <sheetData>
    <row r="2" spans="2:39" x14ac:dyDescent="0.2">
      <c r="B2" s="82" t="s">
        <v>61</v>
      </c>
      <c r="H2" s="83" t="str">
        <f>IF(LEN('Retail Media Investment Case'!G9)=0, "",'Retail Media Investment Case'!G9)</f>
        <v/>
      </c>
      <c r="N2" s="83">
        <f>IF(LEN('Retail Media Investment Case'!H9)=0, "",'Retail Media Investment Case'!H9)</f>
        <v>2026</v>
      </c>
      <c r="O2" s="83"/>
      <c r="P2" s="83"/>
      <c r="T2" s="83">
        <f>IF(LEN('Retail Media Investment Case'!I9)=0, "",'Retail Media Investment Case'!I9)</f>
        <v>2027</v>
      </c>
      <c r="W2" s="83"/>
      <c r="Z2" s="83">
        <f>IF(LEN('Retail Media Investment Case'!J9)=0,"",'Retail Media Investment Case'!J9)</f>
        <v>2028</v>
      </c>
      <c r="AA2" s="83"/>
      <c r="AF2" s="83" t="str">
        <f>IF(LEN('Retail Media Investment Case'!K9)=0,"",'Retail Media Investment Case'!K9)</f>
        <v/>
      </c>
      <c r="AG2" s="83"/>
      <c r="AL2" s="83"/>
      <c r="AM2" s="83"/>
    </row>
    <row r="4" spans="2:39" ht="16" customHeight="1" x14ac:dyDescent="0.2">
      <c r="B4" s="84" t="s">
        <v>38</v>
      </c>
      <c r="C4" s="85">
        <f>SUM(IF(LEN('Retail Media Investment Case'!G9)=0,0,'2025 – Forecast store_name'!E5)+IF(LEN('Retail Media Investment Case'!H9)=0,0,'2026 – Forecast store_name'!E5)+IF(LEN('Retail Media Investment Case'!I9)=0,0,'2027 – Forecast store_name'!E5)+IF(LEN('Retail Media Investment Case'!J9)=0,0,'2028 – Forecast store_name'!E5)+IF(LEN('Retail Media Investment Case'!K9)=0,0,'2029 – Forecast store_name'!E5))</f>
        <v>31059316.446854755</v>
      </c>
      <c r="G4" s="84" t="str">
        <f>IF(ISNUMBER(H2),"In-Store","")</f>
        <v/>
      </c>
      <c r="H4" s="85" t="str">
        <f>IF(ISNUMBER(H2),'2025 – Forecast store_name'!E5,"")</f>
        <v/>
      </c>
      <c r="N4" s="84" t="s">
        <v>38</v>
      </c>
      <c r="O4" s="85">
        <f>'2026 – Forecast store_name'!E5</f>
        <v>9740012.0228932928</v>
      </c>
      <c r="T4" s="84" t="s">
        <v>38</v>
      </c>
      <c r="U4" s="85">
        <f>'2027 – Forecast store_name'!E5</f>
        <v>10340754.651999258</v>
      </c>
      <c r="Z4" s="84" t="s">
        <v>38</v>
      </c>
      <c r="AA4" s="96">
        <f>'2028 – Forecast store_name'!E5</f>
        <v>10978549.771962205</v>
      </c>
      <c r="AF4" s="84" t="s">
        <v>38</v>
      </c>
      <c r="AG4" s="85" t="str">
        <f>'2029 – Forecast store_name'!$E$5</f>
        <v/>
      </c>
    </row>
    <row r="5" spans="2:39" ht="16" customHeight="1" x14ac:dyDescent="0.2">
      <c r="B5" s="84" t="s">
        <v>40</v>
      </c>
      <c r="C5" s="85">
        <f>SUM(
  IF(LEN('Retail Media Investment Case'!G9)=0,0,'2025 – Forecast store_name'!E6) +
  IF(LEN('Retail Media Investment Case'!H9)=0,0,'2026 – Forecast store_name'!E6) +
  IF(LEN('Retail Media Investment Case'!I9)=0,0,'2027 – Forecast store_name'!E6) +
  IF(LEN('Retail Media Investment Case'!J9)=0,0,'2028 – Forecast store_name'!E6) +
  IF(LEN('Retail Media Investment Case'!K9)=0,0,'2029 – Forecast store_name'!E6)
)</f>
        <v>266462.77503076801</v>
      </c>
      <c r="G5" s="84" t="str">
        <f>IF(ISNUMBER(H2),"On-Site","")</f>
        <v/>
      </c>
      <c r="H5" s="85" t="str">
        <f>IF(ISNUMBER(H2),'2025 – Forecast store_name'!E6,"")</f>
        <v/>
      </c>
      <c r="N5" s="84" t="s">
        <v>40</v>
      </c>
      <c r="O5" s="85">
        <f>'2026 – Forecast store_name'!E6</f>
        <v>83561.099514023954</v>
      </c>
      <c r="T5" s="84" t="s">
        <v>40</v>
      </c>
      <c r="U5" s="85">
        <f>'2027 – Forecast store_name'!E6</f>
        <v>88714.965289040541</v>
      </c>
      <c r="Z5" s="84" t="s">
        <v>40</v>
      </c>
      <c r="AA5" s="96">
        <f>'2028 – Forecast store_name'!E6</f>
        <v>94186.710227703472</v>
      </c>
      <c r="AF5" s="84" t="s">
        <v>40</v>
      </c>
      <c r="AG5" s="85" t="str">
        <f>'2029 – Forecast store_name'!E6</f>
        <v/>
      </c>
    </row>
    <row r="6" spans="2:39" ht="16" customHeight="1" x14ac:dyDescent="0.2">
      <c r="B6" s="84" t="s">
        <v>42</v>
      </c>
      <c r="C6" s="85">
        <f>SUM(
  IF(LEN('Retail Media Investment Case'!G9)=0,0,'2025 – Forecast store_name'!E7) +
  IF(LEN('Retail Media Investment Case'!H9)=0,0,'2026 – Forecast store_name'!E7) +
  IF(LEN('Retail Media Investment Case'!I9)=0,0,'2027 – Forecast store_name'!E7) +
  IF(LEN('Retail Media Investment Case'!J9)=0,0,'2028 – Forecast store_name'!E7) +
  IF(LEN('Retail Media Investment Case'!K9)=0,0,'2029 – Forecast store_name'!E7)
)</f>
        <v>56848538.894961014</v>
      </c>
      <c r="G6" s="84" t="str">
        <f>IF(ISNUMBER(H2),"Off-Site","")</f>
        <v/>
      </c>
      <c r="H6" s="85" t="str">
        <f>IF(ISNUMBER(H2),'2025 – Forecast store_name'!E7,"")</f>
        <v/>
      </c>
      <c r="N6" s="84" t="s">
        <v>42</v>
      </c>
      <c r="O6" s="85">
        <f>'2026 – Forecast store_name'!E7</f>
        <v>17827354.74131494</v>
      </c>
      <c r="T6" s="84" t="s">
        <v>42</v>
      </c>
      <c r="U6" s="85">
        <f>'2027 – Forecast store_name'!E7</f>
        <v>18926906.973091438</v>
      </c>
      <c r="Z6" s="84" t="s">
        <v>42</v>
      </c>
      <c r="AA6" s="96">
        <f>'2028 – Forecast store_name'!E7</f>
        <v>20094277.180554636</v>
      </c>
      <c r="AF6" s="84" t="s">
        <v>42</v>
      </c>
      <c r="AG6" s="85" t="str">
        <f>'2029 – Forecast store_name'!E7</f>
        <v/>
      </c>
    </row>
    <row r="7" spans="2:39" x14ac:dyDescent="0.2">
      <c r="T7" s="81" t="b">
        <f>ISTEXT(U4)</f>
        <v>0</v>
      </c>
      <c r="Z7" s="81" t="b">
        <f>ISTEXT(AA4)</f>
        <v>0</v>
      </c>
    </row>
    <row r="23" spans="2:39" x14ac:dyDescent="0.2">
      <c r="B23" s="82" t="s">
        <v>62</v>
      </c>
      <c r="G23" s="83" t="str">
        <f>IF(LEN('Retail Media Investment Case'!G9)=0, "",'Retail Media Investment Case'!G9)</f>
        <v/>
      </c>
      <c r="H23" s="83"/>
      <c r="N23" s="83">
        <f>IF(LEN('Retail Media Investment Case'!H9)=0, "",'Retail Media Investment Case'!H9)</f>
        <v>2026</v>
      </c>
      <c r="P23" s="83"/>
      <c r="T23" s="83">
        <f>IF(LEN('Retail Media Investment Case'!I9)=0, "",'Retail Media Investment Case'!I9)</f>
        <v>2027</v>
      </c>
      <c r="W23" s="83"/>
      <c r="Z23" s="83">
        <f>IF(LEN('Retail Media Investment Case'!J9)=0, "",'Retail Media Investment Case'!J9)</f>
        <v>2028</v>
      </c>
      <c r="AA23" s="83"/>
      <c r="AF23" s="83" t="str">
        <f>IF(LEN('Retail Media Investment Case'!K9)=0,"",'Retail Media Investment Case'!K9)</f>
        <v/>
      </c>
      <c r="AG23" s="83"/>
      <c r="AL23" s="83"/>
      <c r="AM23" s="83"/>
    </row>
    <row r="25" spans="2:39" ht="16" customHeight="1" x14ac:dyDescent="0.2">
      <c r="B25" s="84" t="s">
        <v>38</v>
      </c>
      <c r="C25" s="86">
        <f>SUM(
  IF(LEN('Retail Media Investment Case'!G9)=0,0,SUM('2025 – Forecast store_name'!C10:E10)) +
  IF(LEN('Retail Media Investment Case'!H9)=0,0,SUM('2026 – Forecast store_name'!C10:E10)) +
  IF(LEN('Retail Media Investment Case'!I9)=0,0,SUM('2027 – Forecast store_name'!C10:E10)) +
  IF(LEN('Retail Media Investment Case'!J9)=0,0,SUM('2028 – Forecast store_name'!C10:E10)) +
  IF(LEN('Retail Media Investment Case'!K9)=0,0,SUM('2029 – Forecast store_name'!C10:E10))
)</f>
        <v>114486.87496051678</v>
      </c>
      <c r="G25" s="84" t="s">
        <v>38</v>
      </c>
      <c r="H25" s="86" t="str">
        <f t="array" ref="H25:J25">'2025 – Forecast store_name'!C10:E10</f>
        <v/>
      </c>
      <c r="I25" s="81">
        <v>0</v>
      </c>
      <c r="J25" s="81">
        <v>0</v>
      </c>
      <c r="N25" s="84" t="s">
        <v>38</v>
      </c>
      <c r="O25" s="86">
        <f t="array" ref="O25:Q25">'2026 – Forecast store_name'!C10:E10</f>
        <v>16455.838046021323</v>
      </c>
      <c r="P25" s="81">
        <v>0</v>
      </c>
      <c r="Q25" s="81">
        <v>0</v>
      </c>
      <c r="T25" s="84" t="s">
        <v>38</v>
      </c>
      <c r="U25" s="86">
        <f t="array" ref="U25:W25">'2027 – Forecast store_name'!C10:E10</f>
        <v>37325.04706093506</v>
      </c>
      <c r="V25" s="81">
        <v>0</v>
      </c>
      <c r="W25" s="81">
        <v>0</v>
      </c>
      <c r="Z25" s="84" t="s">
        <v>38</v>
      </c>
      <c r="AA25" s="86">
        <f t="array" ref="AA25:AC25">'2028 – Forecast store_name'!C10:E10</f>
        <v>60705.989853560401</v>
      </c>
      <c r="AB25" s="81">
        <v>0</v>
      </c>
      <c r="AC25" s="81">
        <v>0</v>
      </c>
      <c r="AF25" s="84" t="s">
        <v>38</v>
      </c>
      <c r="AG25" s="86" t="str">
        <f t="array" ref="AG25:AI25">'2029 – Forecast store_name'!C10:E10</f>
        <v/>
      </c>
      <c r="AH25" s="81">
        <v>0</v>
      </c>
      <c r="AI25" s="81">
        <v>0</v>
      </c>
      <c r="AM25" s="87"/>
    </row>
    <row r="26" spans="2:39" ht="16" customHeight="1" x14ac:dyDescent="0.2">
      <c r="B26" s="84" t="s">
        <v>40</v>
      </c>
      <c r="C26" s="86">
        <f>SUM(
  IF(LEN('Retail Media Investment Case'!G9)=0,0,SUM('2025 – Forecast store_name'!C11:E11)) +
  IF(LEN('Retail Media Investment Case'!H9)=0,0,SUM('2026 – Forecast store_name'!C11:E11)) +
  IF(LEN('Retail Media Investment Case'!I9)=0,0,SUM('2027 – Forecast store_name'!C11:E11)) +
  IF(LEN('Retail Media Investment Case'!J9)=0,0,SUM('2028 – Forecast store_name'!C11:E11)) +
  IF(LEN('Retail Media Investment Case'!K9)=0,0,SUM('2029 – Forecast store_name'!C11:E11))
)</f>
        <v>736.65071940924304</v>
      </c>
      <c r="G26" s="84" t="s">
        <v>40</v>
      </c>
      <c r="H26" s="86" t="str">
        <f t="array" ref="H26:J26">'2025 – Forecast store_name'!C11:E11</f>
        <v/>
      </c>
      <c r="I26" s="81">
        <v>0</v>
      </c>
      <c r="J26" s="81">
        <v>0</v>
      </c>
      <c r="N26" s="84" t="s">
        <v>40</v>
      </c>
      <c r="O26" s="86">
        <f t="array" ref="O26:Q26">'2026 – Forecast store_name'!C11:E11</f>
        <v>105.88292273034963</v>
      </c>
      <c r="P26" s="81">
        <v>0</v>
      </c>
      <c r="Q26" s="81">
        <v>0</v>
      </c>
      <c r="T26" s="84" t="s">
        <v>40</v>
      </c>
      <c r="U26" s="86">
        <f t="array" ref="U26:W26">'2027 – Forecast store_name'!C11:E11</f>
        <v>240.16309973439382</v>
      </c>
      <c r="V26" s="81">
        <v>0</v>
      </c>
      <c r="W26" s="81">
        <v>0</v>
      </c>
      <c r="Z26" s="84" t="s">
        <v>40</v>
      </c>
      <c r="AA26" s="86">
        <f t="array" ref="AA26:AC26">'2028 – Forecast store_name'!C11:E11</f>
        <v>390.60469694449955</v>
      </c>
      <c r="AB26" s="81">
        <v>0</v>
      </c>
      <c r="AC26" s="81">
        <v>0</v>
      </c>
      <c r="AF26" s="84" t="s">
        <v>40</v>
      </c>
      <c r="AG26" s="86" t="str">
        <f t="array" ref="AG26:AI26">'2029 – Forecast store_name'!C11:E11</f>
        <v/>
      </c>
      <c r="AH26" s="81">
        <v>0</v>
      </c>
      <c r="AI26" s="81">
        <v>0</v>
      </c>
      <c r="AM26" s="87"/>
    </row>
    <row r="27" spans="2:39" ht="16" customHeight="1" x14ac:dyDescent="0.2">
      <c r="B27" s="84" t="s">
        <v>42</v>
      </c>
      <c r="C27" s="86">
        <f>SUM(
  IF(LEN('Retail Media Investment Case'!G9)=0,0,SUM('2025 – Forecast store_name'!C12:E12)) +
  IF(LEN('Retail Media Investment Case'!H9)=0,0,SUM('2026 – Forecast store_name'!C12:E12)) +
  IF(LEN('Retail Media Investment Case'!I9)=0,0,SUM('2027 – Forecast store_name'!C12:E12)) +
  IF(LEN('Retail Media Investment Case'!J9)=0,0,SUM('2028 – Forecast store_name'!C12:E12)) +
  IF(LEN('Retail Media Investment Case'!K9)=0,0,SUM('2029 – Forecast store_name'!C12:E12))
)</f>
        <v>104773.90214449739</v>
      </c>
      <c r="G27" s="84" t="s">
        <v>42</v>
      </c>
      <c r="H27" s="86" t="str">
        <f t="array" ref="H27:J27">'2025 – Forecast store_name'!C12:E12</f>
        <v/>
      </c>
      <c r="I27" s="81">
        <v>0</v>
      </c>
      <c r="J27" s="81">
        <v>0</v>
      </c>
      <c r="N27" s="84" t="s">
        <v>42</v>
      </c>
      <c r="O27" s="86">
        <f t="array" ref="O27:Q27">'2026 – Forecast store_name'!C12:E12</f>
        <v>15059.738207843844</v>
      </c>
      <c r="P27" s="81">
        <v>0</v>
      </c>
      <c r="Q27" s="81">
        <v>0</v>
      </c>
      <c r="T27" s="84" t="s">
        <v>42</v>
      </c>
      <c r="U27" s="86">
        <f t="array" ref="U27:W27">'2027 – Forecast store_name'!C12:E12</f>
        <v>34158.420601923623</v>
      </c>
      <c r="V27" s="81">
        <v>0</v>
      </c>
      <c r="W27" s="81">
        <v>0</v>
      </c>
      <c r="Z27" s="84" t="s">
        <v>42</v>
      </c>
      <c r="AA27" s="86">
        <f t="array" ref="AA27:AC27">'2028 – Forecast store_name'!C12:E12</f>
        <v>55555.743334729923</v>
      </c>
      <c r="AB27" s="81">
        <v>0</v>
      </c>
      <c r="AC27" s="81">
        <v>0</v>
      </c>
      <c r="AF27" s="84" t="s">
        <v>42</v>
      </c>
      <c r="AG27" s="86" t="str">
        <f t="array" ref="AG27:AI27">'2029 – Forecast store_name'!C12:E12</f>
        <v/>
      </c>
      <c r="AH27" s="81">
        <v>0</v>
      </c>
      <c r="AI27" s="81">
        <v>0</v>
      </c>
      <c r="AM27" s="87"/>
    </row>
    <row r="45" spans="2:94" x14ac:dyDescent="0.2">
      <c r="C45" s="91">
        <f>IF('Retail Media Investment Case'!C15,'Retail Media Investment Case'!C15,"")</f>
        <v>46023</v>
      </c>
      <c r="D45" s="91">
        <f>IF(C45&lt;EDATE(Variables!$B$31,Variables!$B$32-1),EDATE(C45,1),"")</f>
        <v>46054</v>
      </c>
      <c r="E45" s="91">
        <f>IF(D45&lt;EDATE(Variables!$B$31,Variables!$B$32-1),EDATE(D45,1),"")</f>
        <v>46082</v>
      </c>
      <c r="F45" s="91">
        <f>IF(E45&lt;EDATE(Variables!$B$31,Variables!$B$32-1),EDATE(E45,1),"")</f>
        <v>46113</v>
      </c>
      <c r="G45" s="91">
        <f>IF(F45&lt;EDATE(Variables!$B$31,Variables!$B$32-1),EDATE(F45,1),"")</f>
        <v>46143</v>
      </c>
      <c r="H45" s="91">
        <f>IF(G45&lt;EDATE(Variables!$B$31,Variables!$B$32-1),EDATE(G45,1),"")</f>
        <v>46174</v>
      </c>
      <c r="I45" s="91">
        <f>IF(H45&lt;EDATE(Variables!$B$31,Variables!$B$32-1),EDATE(H45,1),"")</f>
        <v>46204</v>
      </c>
      <c r="J45" s="91">
        <f>IF(I45&lt;EDATE(Variables!$B$31,Variables!$B$32-1),EDATE(I45,1),"")</f>
        <v>46235</v>
      </c>
      <c r="K45" s="91">
        <f>IF(J45&lt;EDATE(Variables!$B$31,Variables!$B$32-1),EDATE(J45,1),"")</f>
        <v>46266</v>
      </c>
      <c r="L45" s="91">
        <f>IF(K45&lt;EDATE(Variables!$B$31,Variables!$B$32-1),EDATE(K45,1),"")</f>
        <v>46296</v>
      </c>
      <c r="M45" s="91">
        <f>IF(L45&lt;EDATE(Variables!$B$31,Variables!$B$32-1),EDATE(L45,1),"")</f>
        <v>46327</v>
      </c>
      <c r="N45" s="91">
        <f>IF(M45&lt;EDATE(Variables!$B$31,Variables!$B$32-1),EDATE(M45,1),"")</f>
        <v>46357</v>
      </c>
      <c r="O45" s="91">
        <f>IF(N45&lt;EDATE(Variables!$B$31,Variables!$B$32-1),EDATE(N45,1),"")</f>
        <v>46388</v>
      </c>
      <c r="P45" s="91">
        <f>IF(O45&lt;EDATE(Variables!$B$31,Variables!$B$32-1),EDATE(O45,1),"")</f>
        <v>46419</v>
      </c>
      <c r="Q45" s="91">
        <f>IF(P45&lt;EDATE(Variables!$B$31,Variables!$B$32-1),EDATE(P45,1),"")</f>
        <v>46447</v>
      </c>
      <c r="R45" s="91">
        <f>IF(Q45&lt;EDATE(Variables!$B$31,Variables!$B$32-1),EDATE(Q45,1),"")</f>
        <v>46478</v>
      </c>
      <c r="S45" s="91">
        <f>IF(R45&lt;EDATE(Variables!$B$31,Variables!$B$32-1),EDATE(R45,1),"")</f>
        <v>46508</v>
      </c>
      <c r="T45" s="91">
        <f>IF(S45&lt;EDATE(Variables!$B$31,Variables!$B$32-1),EDATE(S45,1),"")</f>
        <v>46539</v>
      </c>
      <c r="U45" s="91">
        <f>IF(T45&lt;EDATE(Variables!$B$31,Variables!$B$32-1),EDATE(T45,1),"")</f>
        <v>46569</v>
      </c>
      <c r="V45" s="91">
        <f>IF(U45&lt;EDATE(Variables!$B$31,Variables!$B$32-1),EDATE(U45,1),"")</f>
        <v>46600</v>
      </c>
      <c r="W45" s="91">
        <f>IF(V45&lt;EDATE(Variables!$B$31,Variables!$B$32-1),EDATE(V45,1),"")</f>
        <v>46631</v>
      </c>
      <c r="X45" s="91">
        <f>IF(W45&lt;EDATE(Variables!$B$31,Variables!$B$32-1),EDATE(W45,1),"")</f>
        <v>46661</v>
      </c>
      <c r="Y45" s="91">
        <f>IF(X45&lt;EDATE(Variables!$B$31,Variables!$B$32-1),EDATE(X45,1),"")</f>
        <v>46692</v>
      </c>
      <c r="Z45" s="91">
        <f>IF(Y45&lt;EDATE(Variables!$B$31,Variables!$B$32-1),EDATE(Y45,1),"")</f>
        <v>46722</v>
      </c>
      <c r="AA45" s="91">
        <f>IF(Z45&lt;EDATE(Variables!$B$31,Variables!$B$32-1),EDATE(Z45,1),"")</f>
        <v>46753</v>
      </c>
      <c r="AB45" s="91">
        <f>IF(AA45&lt;EDATE(Variables!$B$31,Variables!$B$32-1),EDATE(AA45,1),"")</f>
        <v>46784</v>
      </c>
      <c r="AC45" s="91">
        <f>IF(AB45&lt;EDATE(Variables!$B$31,Variables!$B$32-1),EDATE(AB45,1),"")</f>
        <v>46813</v>
      </c>
      <c r="AD45" s="91">
        <f>IF(AC45&lt;EDATE(Variables!$B$31,Variables!$B$32-1),EDATE(AC45,1),"")</f>
        <v>46844</v>
      </c>
      <c r="AE45" s="91">
        <f>IF(AD45&lt;EDATE(Variables!$B$31,Variables!$B$32-1),EDATE(AD45,1),"")</f>
        <v>46874</v>
      </c>
      <c r="AF45" s="91">
        <f>IF(AE45&lt;EDATE(Variables!$B$31,Variables!$B$32-1),EDATE(AE45,1),"")</f>
        <v>46905</v>
      </c>
      <c r="AG45" s="91">
        <f>IF(AF45&lt;EDATE(Variables!$B$31,Variables!$B$32-1),EDATE(AF45,1),"")</f>
        <v>46935</v>
      </c>
      <c r="AH45" s="91">
        <f>IF(AG45&lt;EDATE(Variables!$B$31,Variables!$B$32-1),EDATE(AG45,1),"")</f>
        <v>46966</v>
      </c>
      <c r="AI45" s="91">
        <f>IF(AH45&lt;EDATE(Variables!$B$31,Variables!$B$32-1),EDATE(AH45,1),"")</f>
        <v>46997</v>
      </c>
      <c r="AJ45" s="91">
        <f>IF(AI45&lt;EDATE(Variables!$B$31,Variables!$B$32-1),EDATE(AI45,1),"")</f>
        <v>47027</v>
      </c>
      <c r="AK45" s="91">
        <f>IF(AJ45&lt;EDATE(Variables!$B$31,Variables!$B$32-1),EDATE(AJ45,1),"")</f>
        <v>47058</v>
      </c>
      <c r="AL45" s="91">
        <f>IF(AK45&lt;EDATE(Variables!$B$31,Variables!$B$32-1),EDATE(AK45,1),"")</f>
        <v>47088</v>
      </c>
      <c r="AM45" s="88" t="str">
        <f>IF(AL45&lt;EDATE(Variables!$B$31,Variables!$B$32-1),EDATE(AL45,1),"")</f>
        <v/>
      </c>
      <c r="AN45" s="88" t="str">
        <f>IF(AM45&lt;EDATE(Variables!$B$31,Variables!$B$32-1),EDATE(AM45,1),"")</f>
        <v/>
      </c>
      <c r="AO45" s="88" t="str">
        <f>IF(AN45&lt;EDATE(Variables!$B$31,Variables!$B$32-1),EDATE(AN45,1),"")</f>
        <v/>
      </c>
      <c r="AP45" s="88" t="str">
        <f>IF(AO45&lt;EDATE(Variables!$B$31,Variables!$B$32-1),EDATE(AO45,1),"")</f>
        <v/>
      </c>
      <c r="AQ45" s="88" t="str">
        <f>IF(AP45&lt;EDATE(Variables!$B$31,Variables!$B$32-1),EDATE(AP45,1),"")</f>
        <v/>
      </c>
      <c r="AR45" s="88" t="str">
        <f>IF(AQ45&lt;EDATE(Variables!$B$31,Variables!$B$32-1),EDATE(AQ45,1),"")</f>
        <v/>
      </c>
      <c r="AS45" s="88" t="str">
        <f>IF(AR45&lt;EDATE(Variables!$B$31,Variables!$B$32-1),EDATE(AR45,1),"")</f>
        <v/>
      </c>
      <c r="AT45" s="88" t="str">
        <f>IF(AS45&lt;EDATE(Variables!$B$31,Variables!$B$32-1),EDATE(AS45,1),"")</f>
        <v/>
      </c>
      <c r="AU45" s="88" t="str">
        <f>IF(AT45&lt;EDATE(Variables!$B$31,Variables!$B$32-1),EDATE(AT45,1),"")</f>
        <v/>
      </c>
      <c r="AV45" s="88" t="str">
        <f>IF(AU45&lt;EDATE(Variables!$B$31,Variables!$B$32-1),EDATE(AU45,1),"")</f>
        <v/>
      </c>
      <c r="AW45" s="88" t="str">
        <f>IF(AV45&lt;EDATE(Variables!$B$31,Variables!$B$32-1),EDATE(AV45,1),"")</f>
        <v/>
      </c>
      <c r="AX45" s="88" t="str">
        <f>IF(AW45&lt;EDATE(Variables!$B$31,Variables!$B$32-1),EDATE(AW45,1),"")</f>
        <v/>
      </c>
      <c r="AY45" s="88" t="str">
        <f>IF(AX45&lt;EDATE(Variables!$B$31,Variables!$B$32-1),EDATE(AX45,1),"")</f>
        <v/>
      </c>
      <c r="AZ45" s="88" t="str">
        <f>IF(AY45&lt;EDATE(Variables!$B$31,Variables!$B$32-1),EDATE(AY45,1),"")</f>
        <v/>
      </c>
      <c r="BA45" s="88" t="str">
        <f>IF(AZ45&lt;EDATE(Variables!$B$31,Variables!$B$32-1),EDATE(AZ45,1),"")</f>
        <v/>
      </c>
      <c r="BB45" s="88" t="str">
        <f>IF(BA45&lt;EDATE(Variables!$B$31,Variables!$B$32-1),EDATE(BA45,1),"")</f>
        <v/>
      </c>
      <c r="BC45" s="88" t="str">
        <f>IF(BB45&lt;EDATE(Variables!$B$31,Variables!$B$32-1),EDATE(BB45,1),"")</f>
        <v/>
      </c>
      <c r="BD45" s="88" t="str">
        <f>IF(BC45&lt;EDATE(Variables!$B$31,Variables!$B$32-1),EDATE(BC45,1),"")</f>
        <v/>
      </c>
      <c r="BE45" s="88" t="str">
        <f>IF(BD45&lt;EDATE(Variables!$B$31,Variables!$B$32-1),EDATE(BD45,1),"")</f>
        <v/>
      </c>
      <c r="BF45" s="88" t="str">
        <f>IF(BE45&lt;EDATE(Variables!$B$31,Variables!$B$32-1),EDATE(BE45,1),"")</f>
        <v/>
      </c>
      <c r="BG45" s="88" t="str">
        <f>IF(BF45&lt;EDATE(Variables!$B$31,Variables!$B$32-1),EDATE(BF45,1),"")</f>
        <v/>
      </c>
      <c r="BH45" s="88" t="str">
        <f>IF(BG45&lt;EDATE(Variables!$B$31,Variables!$B$32-1),EDATE(BG45,1),"")</f>
        <v/>
      </c>
      <c r="BI45" s="88" t="str">
        <f>IF(BH45&lt;EDATE(Variables!$B$31,Variables!$B$32-1),EDATE(BH45,1),"")</f>
        <v/>
      </c>
      <c r="BJ45" s="88" t="str">
        <f>IF(BI45&lt;EDATE(Variables!$B$31,Variables!$B$32-1),EDATE(BI45,1),"")</f>
        <v/>
      </c>
      <c r="BK45" s="88" t="str">
        <f>IF(BJ45&lt;EDATE(Variables!$B$31,Variables!$B$32-1),EDATE(BJ45,1),"")</f>
        <v/>
      </c>
      <c r="BL45" s="88" t="str">
        <f>IF(BK45&lt;EDATE(Variables!$B$31,Variables!$B$32),EDATE(BK45,1),"")</f>
        <v/>
      </c>
      <c r="BM45" s="88" t="str">
        <f>IF(BL45&lt;EDATE(Variables!$B$31,Variables!$B$32),EDATE(BL45,1),"")</f>
        <v/>
      </c>
      <c r="BN45" s="88" t="str">
        <f>IF(BM45&lt;EDATE(Variables!$B$31,Variables!$B$32),EDATE(BM45,1),"")</f>
        <v/>
      </c>
      <c r="BO45" s="88" t="str">
        <f>IF(BN45&lt;EDATE(Variables!$B$31,Variables!$B$32),EDATE(BN45,1),"")</f>
        <v/>
      </c>
      <c r="BP45" s="88" t="str">
        <f>IF(BO45&lt;EDATE(Variables!$B$31,Variables!$B$32),EDATE(BO45,1),"")</f>
        <v/>
      </c>
      <c r="BQ45" s="88" t="str">
        <f>IF(BP45&lt;EDATE(Variables!$B$31,Variables!$B$32),EDATE(BP45,1),"")</f>
        <v/>
      </c>
      <c r="BR45" s="88" t="str">
        <f>IF(BQ45&lt;EDATE(Variables!$B$31,Variables!$B$32),EDATE(BQ45,1),"")</f>
        <v/>
      </c>
      <c r="BS45" s="88" t="str">
        <f>IF(BR45&lt;EDATE(Variables!$B$31,Variables!$B$32),EDATE(BR45,1),"")</f>
        <v/>
      </c>
      <c r="BT45" s="88" t="str">
        <f>IF(BS45&lt;EDATE(Variables!$B$31,Variables!$B$32),EDATE(BS45,1),"")</f>
        <v/>
      </c>
      <c r="BU45" s="88" t="str">
        <f>IF(BT45&lt;EDATE(Variables!$B$31,Variables!$B$32),EDATE(BT45,1),"")</f>
        <v/>
      </c>
      <c r="BV45" s="88" t="str">
        <f>IF(BU45&lt;EDATE(Variables!$B$31,Variables!$B$32),EDATE(BU45,1),"")</f>
        <v/>
      </c>
      <c r="BW45" s="88" t="str">
        <f>IF(BV45&lt;EDATE(Variables!$B$31,Variables!$B$32),EDATE(BV45,1),"")</f>
        <v/>
      </c>
      <c r="BX45" s="88" t="str">
        <f>IF(BW45&lt;EDATE(Variables!$B$31,Variables!$B$32),EDATE(BW45,1),"")</f>
        <v/>
      </c>
      <c r="BY45" s="88" t="str">
        <f>IF(BX45&lt;EDATE(Variables!$B$31,Variables!$B$32),EDATE(BX45,1),"")</f>
        <v/>
      </c>
      <c r="BZ45" s="88" t="str">
        <f>IF(BY45&lt;EDATE(Variables!$B$31,Variables!$B$32),EDATE(BY45,1),"")</f>
        <v/>
      </c>
      <c r="CA45" s="88" t="str">
        <f>IF(BZ45&lt;EDATE(Variables!$B$31,Variables!$B$32),EDATE(BZ45,1),"")</f>
        <v/>
      </c>
      <c r="CB45" s="88" t="str">
        <f>IF(CA45&lt;EDATE(Variables!$B$31,Variables!$B$32),EDATE(CA45,1),"")</f>
        <v/>
      </c>
      <c r="CC45" s="88" t="str">
        <f>IF(CB45&lt;EDATE(Variables!$B$31,Variables!$B$32),EDATE(CB45,1),"")</f>
        <v/>
      </c>
      <c r="CD45" s="88" t="str">
        <f>IF(CC45&lt;EDATE(Variables!$B$31,Variables!$B$32),EDATE(CC45,1),"")</f>
        <v/>
      </c>
      <c r="CE45" s="88" t="str">
        <f>IF(CD45&lt;EDATE(Variables!$B$31,Variables!$B$32),EDATE(CD45,1),"")</f>
        <v/>
      </c>
      <c r="CF45" s="88" t="str">
        <f>IF(CE45&lt;EDATE(Variables!$B$31,Variables!$B$32),EDATE(CE45,1),"")</f>
        <v/>
      </c>
      <c r="CG45" s="88" t="str">
        <f>IF(CF45&lt;EDATE(Variables!$B$31,Variables!$B$32),EDATE(CF45,1),"")</f>
        <v/>
      </c>
      <c r="CH45" s="88" t="str">
        <f>IF(CG45&lt;EDATE(Variables!$B$31,Variables!$B$32),EDATE(CG45,1),"")</f>
        <v/>
      </c>
      <c r="CI45" s="88" t="str">
        <f>IF(CH45&lt;EDATE(Variables!$B$31,Variables!$B$32),EDATE(CH45,1),"")</f>
        <v/>
      </c>
      <c r="CJ45" s="88" t="str">
        <f>IF(CI45&lt;EDATE(Variables!$B$31,Variables!$B$32),EDATE(CI45,1),"")</f>
        <v/>
      </c>
    </row>
    <row r="46" spans="2:94" x14ac:dyDescent="0.2">
      <c r="B46" s="81" t="s">
        <v>63</v>
      </c>
      <c r="C46" s="92">
        <f t="array" ref="C46">_xlfn.LET(_xlpm.v, INDEX('Retail Media Investment Case'!$L:$L, 15 + COLUMNS($I:I)-1),
     IF(OR(_xlpm.v="", _xlpm.v=0), "", _xlpm.v))</f>
        <v>2241562</v>
      </c>
      <c r="D46" s="92">
        <f t="array" ref="D46">_xlfn.LET(_xlpm.v, INDEX('Retail Media Investment Case'!$L:$L, 15 + COLUMNS($I:J)-1),
     IF(OR(_xlpm.v="", _xlpm.v=0), "", _xlpm.v))</f>
        <v>2252769.8099999996</v>
      </c>
      <c r="E46" s="92">
        <f t="array" ref="E46">_xlfn.LET(_xlpm.v, INDEX('Retail Media Investment Case'!$L:$L, 15 + COLUMNS($I:K)-1),
     IF(OR(_xlpm.v="", _xlpm.v=0), "", _xlpm.v))</f>
        <v>2264033.6590499994</v>
      </c>
      <c r="F46" s="92">
        <f t="array" ref="F46">_xlfn.LET(_xlpm.v, INDEX('Retail Media Investment Case'!$L:$L, 15 + COLUMNS($I:L)-1),
     IF(OR(_xlpm.v="", _xlpm.v=0), "", _xlpm.v))</f>
        <v>2275353.8273452492</v>
      </c>
      <c r="G46" s="92">
        <f t="array" ref="G46">_xlfn.LET(_xlpm.v, INDEX('Retail Media Investment Case'!$L:$L, 15 + COLUMNS($I:M)-1),
     IF(OR(_xlpm.v="", _xlpm.v=0), "", _xlpm.v))</f>
        <v>2286730.5964819752</v>
      </c>
      <c r="H46" s="92">
        <f t="array" ref="H46">_xlfn.LET(_xlpm.v, INDEX('Retail Media Investment Case'!$L:$L, 15 + COLUMNS($I:N)-1),
     IF(OR(_xlpm.v="", _xlpm.v=0), "", _xlpm.v))</f>
        <v>2298164.2494643847</v>
      </c>
      <c r="I46" s="92">
        <f t="array" ref="I46">_xlfn.LET(_xlpm.v, INDEX('Retail Media Investment Case'!$L:$L, 15 + COLUMNS($I:O)-1),
     IF(OR(_xlpm.v="", _xlpm.v=0), "", _xlpm.v))</f>
        <v>2309655.0707117063</v>
      </c>
      <c r="J46" s="92">
        <f t="array" ref="J46">_xlfn.LET(_xlpm.v, INDEX('Retail Media Investment Case'!$L:$L, 15 + COLUMNS($I:P)-1),
     IF(OR(_xlpm.v="", _xlpm.v=0), "", _xlpm.v))</f>
        <v>2321203.3460652647</v>
      </c>
      <c r="K46" s="92">
        <f t="array" ref="K46">_xlfn.LET(_xlpm.v, INDEX('Retail Media Investment Case'!$L:$L, 15 + COLUMNS($I:Q)-1),
     IF(OR(_xlpm.v="", _xlpm.v=0), "", _xlpm.v))</f>
        <v>2332809.3627955904</v>
      </c>
      <c r="L46" s="92">
        <f t="array" ref="L46">_xlfn.LET(_xlpm.v, INDEX('Retail Media Investment Case'!$L:$L, 15 + COLUMNS($I:R)-1),
     IF(OR(_xlpm.v="", _xlpm.v=0), "", _xlpm.v))</f>
        <v>2344473.4096095683</v>
      </c>
      <c r="M46" s="92">
        <f t="array" ref="M46">_xlfn.LET(_xlpm.v, INDEX('Retail Media Investment Case'!$L:$L, 15 + COLUMNS($I:S)-1),
     IF(OR(_xlpm.v="", _xlpm.v=0), "", _xlpm.v))</f>
        <v>2356195.7766576158</v>
      </c>
      <c r="N46" s="92">
        <f t="array" ref="N46">_xlfn.LET(_xlpm.v, INDEX('Retail Media Investment Case'!$L:$L, 15 + COLUMNS($I:T)-1),
     IF(OR(_xlpm.v="", _xlpm.v=0), "", _xlpm.v))</f>
        <v>2367976.7555409041</v>
      </c>
      <c r="O46" s="92">
        <f t="array" ref="O46">_xlfn.LET(_xlpm.v, INDEX('Retail Media Investment Case'!$L:$L, 15 + COLUMNS($I:U)-1),
     IF(OR(_xlpm.v="", _xlpm.v=0), "", _xlpm.v))</f>
        <v>2379816.6393186082</v>
      </c>
      <c r="P46" s="92">
        <f t="array" ref="P46">_xlfn.LET(_xlpm.v, INDEX('Retail Media Investment Case'!$L:$L, 15 + COLUMNS($I:V)-1),
     IF(OR(_xlpm.v="", _xlpm.v=0), "", _xlpm.v))</f>
        <v>2391715.7225152012</v>
      </c>
      <c r="Q46" s="92">
        <f t="array" ref="Q46">_xlfn.LET(_xlpm.v, INDEX('Retail Media Investment Case'!$L:$L, 15 + COLUMNS($I:W)-1),
     IF(OR(_xlpm.v="", _xlpm.v=0), "", _xlpm.v))</f>
        <v>2403674.3011277765</v>
      </c>
      <c r="R46" s="92">
        <f t="array" ref="R46">_xlfn.LET(_xlpm.v, INDEX('Retail Media Investment Case'!$L:$L, 15 + COLUMNS($I:X)-1),
     IF(OR(_xlpm.v="", _xlpm.v=0), "", _xlpm.v))</f>
        <v>2415692.6726334156</v>
      </c>
      <c r="S46" s="92">
        <f t="array" ref="S46">_xlfn.LET(_xlpm.v, INDEX('Retail Media Investment Case'!$L:$L, 15 + COLUMNS($I:Y)-1),
     IF(OR(_xlpm.v="", _xlpm.v=0), "", _xlpm.v))</f>
        <v>2427771.1359965825</v>
      </c>
      <c r="T46" s="92">
        <f t="array" ref="T46">_xlfn.LET(_xlpm.v, INDEX('Retail Media Investment Case'!$L:$L, 15 + COLUMNS($I:Z)-1),
     IF(OR(_xlpm.v="", _xlpm.v=0), "", _xlpm.v))</f>
        <v>2439909.9916765653</v>
      </c>
      <c r="U46" s="92">
        <f t="array" ref="U46">_xlfn.LET(_xlpm.v, INDEX('Retail Media Investment Case'!$L:$L, 15 + COLUMNS($I:AA)-1),
     IF(OR(_xlpm.v="", _xlpm.v=0), "", _xlpm.v))</f>
        <v>2452109.5416349475</v>
      </c>
      <c r="V46" s="92">
        <f t="array" ref="V46">_xlfn.LET(_xlpm.v, INDEX('Retail Media Investment Case'!$L:$L, 15 + COLUMNS($I:AB)-1),
     IF(OR(_xlpm.v="", _xlpm.v=0), "", _xlpm.v))</f>
        <v>2464370.0893431222</v>
      </c>
      <c r="W46" s="92">
        <f t="array" ref="W46">_xlfn.LET(_xlpm.v, INDEX('Retail Media Investment Case'!$L:$L, 15 + COLUMNS($I:AC)-1),
     IF(OR(_xlpm.v="", _xlpm.v=0), "", _xlpm.v))</f>
        <v>2476691.9397898372</v>
      </c>
      <c r="X46" s="92">
        <f t="array" ref="X46">_xlfn.LET(_xlpm.v, INDEX('Retail Media Investment Case'!$L:$L, 15 + COLUMNS($I:AD)-1),
     IF(OR(_xlpm.v="", _xlpm.v=0), "", _xlpm.v))</f>
        <v>2489075.3994887862</v>
      </c>
      <c r="Y46" s="92">
        <f t="array" ref="Y46">_xlfn.LET(_xlpm.v, INDEX('Retail Media Investment Case'!$L:$L, 15 + COLUMNS($I:AE)-1),
     IF(OR(_xlpm.v="", _xlpm.v=0), "", _xlpm.v))</f>
        <v>2501520.7764862301</v>
      </c>
      <c r="Z46" s="92">
        <f t="array" ref="Z46">_xlfn.LET(_xlpm.v, INDEX('Retail Media Investment Case'!$L:$L, 15 + COLUMNS($I:AF)-1),
     IF(OR(_xlpm.v="", _xlpm.v=0), "", _xlpm.v))</f>
        <v>2514028.3803686611</v>
      </c>
      <c r="AA46" s="92">
        <f t="array" ref="AA46">_xlfn.LET(_xlpm.v, INDEX('Retail Media Investment Case'!$L:$L, 15 + COLUMNS($I:AG)-1),
     IF(OR(_xlpm.v="", _xlpm.v=0), "", _xlpm.v))</f>
        <v>2526598.5222705044</v>
      </c>
      <c r="AB46" s="92">
        <f t="array" ref="AB46">_xlfn.LET(_xlpm.v, INDEX('Retail Media Investment Case'!$L:$L, 15 + COLUMNS($I:AH)-1),
     IF(OR(_xlpm.v="", _xlpm.v=0), "", _xlpm.v))</f>
        <v>2539231.5148818563</v>
      </c>
      <c r="AC46" s="92">
        <f t="array" ref="AC46">_xlfn.LET(_xlpm.v, INDEX('Retail Media Investment Case'!$L:$L, 15 + COLUMNS($I:AI)-1),
     IF(OR(_xlpm.v="", _xlpm.v=0), "", _xlpm.v))</f>
        <v>2551927.6724562654</v>
      </c>
      <c r="AD46" s="92">
        <f t="array" ref="AD46">_xlfn.LET(_xlpm.v, INDEX('Retail Media Investment Case'!$L:$L, 15 + COLUMNS($I:AJ)-1),
     IF(OR(_xlpm.v="", _xlpm.v=0), "", _xlpm.v))</f>
        <v>2564687.3108185465</v>
      </c>
      <c r="AE46" s="92">
        <f t="array" ref="AE46">_xlfn.LET(_xlpm.v, INDEX('Retail Media Investment Case'!$L:$L, 15 + COLUMNS($I:AK)-1),
     IF(OR(_xlpm.v="", _xlpm.v=0), "", _xlpm.v))</f>
        <v>2577510.7473726389</v>
      </c>
      <c r="AF46" s="92">
        <f t="array" ref="AF46">_xlfn.LET(_xlpm.v, INDEX('Retail Media Investment Case'!$L:$L, 15 + COLUMNS($I:AL)-1),
     IF(OR(_xlpm.v="", _xlpm.v=0), "", _xlpm.v))</f>
        <v>2590398.3011095021</v>
      </c>
      <c r="AG46" s="92">
        <f t="array" ref="AG46">_xlfn.LET(_xlpm.v, INDEX('Retail Media Investment Case'!$L:$L, 15 + COLUMNS($I:AM)-1),
     IF(OR(_xlpm.v="", _xlpm.v=0), "", _xlpm.v))</f>
        <v>2603350.2926150491</v>
      </c>
      <c r="AH46" s="92">
        <f t="array" ref="AH46">_xlfn.LET(_xlpm.v, INDEX('Retail Media Investment Case'!$L:$L, 15 + COLUMNS($I:AN)-1),
     IF(OR(_xlpm.v="", _xlpm.v=0), "", _xlpm.v))</f>
        <v>2616367.0440781242</v>
      </c>
      <c r="AI46" s="92">
        <f t="array" ref="AI46">_xlfn.LET(_xlpm.v, INDEX('Retail Media Investment Case'!$L:$L, 15 + COLUMNS($I:AO)-1),
     IF(OR(_xlpm.v="", _xlpm.v=0), "", _xlpm.v))</f>
        <v>2629448.8792985147</v>
      </c>
      <c r="AJ46" s="92">
        <f t="array" ref="AJ46">_xlfn.LET(_xlpm.v, INDEX('Retail Media Investment Case'!$L:$L, 15 + COLUMNS($I:AP)-1),
     IF(OR(_xlpm.v="", _xlpm.v=0), "", _xlpm.v))</f>
        <v>2642596.1236950071</v>
      </c>
      <c r="AK46" s="92">
        <f t="array" ref="AK46">_xlfn.LET(_xlpm.v, INDEX('Retail Media Investment Case'!$L:$L, 15 + COLUMNS($I:AQ)-1),
     IF(OR(_xlpm.v="", _xlpm.v=0), "", _xlpm.v))</f>
        <v>2655809.1043134816</v>
      </c>
      <c r="AL46" s="92">
        <f t="array" ref="AL46">_xlfn.LET(_xlpm.v, INDEX('Retail Media Investment Case'!$L:$L, 15 + COLUMNS($I:AR)-1),
     IF(OR(_xlpm.v="", _xlpm.v=0), "", _xlpm.v))</f>
        <v>2669088.1498350492</v>
      </c>
      <c r="AM46" s="89" t="str">
        <f t="array" ref="AM46">_xlfn.LET(_xlpm.v, INDEX('Retail Media Investment Case'!$L:$L, 15 + COLUMNS($I:AS)-1),
     IF(OR(_xlpm.v="", _xlpm.v=0), "", _xlpm.v))</f>
        <v/>
      </c>
      <c r="AN46" s="89" t="str">
        <f t="array" ref="AN46">_xlfn.LET(_xlpm.v, INDEX('Retail Media Investment Case'!$L:$L, 15 + COLUMNS($I:AT)-1),
     IF(OR(_xlpm.v="", _xlpm.v=0), "", _xlpm.v))</f>
        <v/>
      </c>
      <c r="AO46" s="89" t="str">
        <f t="array" ref="AO46">_xlfn.LET(_xlpm.v, INDEX('Retail Media Investment Case'!$L:$L, 15 + COLUMNS($I:AU)-1),
     IF(OR(_xlpm.v="", _xlpm.v=0), "", _xlpm.v))</f>
        <v/>
      </c>
      <c r="AP46" s="89" t="str">
        <f t="array" ref="AP46">_xlfn.LET(_xlpm.v, INDEX('Retail Media Investment Case'!$L:$L, 15 + COLUMNS($I:AV)-1),
     IF(OR(_xlpm.v="", _xlpm.v=0), "", _xlpm.v))</f>
        <v/>
      </c>
      <c r="AQ46" s="89" t="str">
        <f t="array" ref="AQ46">_xlfn.LET(_xlpm.v, INDEX('Retail Media Investment Case'!$L:$L, 15 + COLUMNS($I:AW)-1),
     IF(OR(_xlpm.v="", _xlpm.v=0), "", _xlpm.v))</f>
        <v/>
      </c>
      <c r="AR46" s="89" t="str">
        <f t="array" ref="AR46">_xlfn.LET(_xlpm.v, INDEX('Retail Media Investment Case'!$L:$L, 15 + COLUMNS($I:AX)-1),
     IF(OR(_xlpm.v="", _xlpm.v=0), "", _xlpm.v))</f>
        <v/>
      </c>
      <c r="AS46" s="89" t="str">
        <f t="array" ref="AS46">_xlfn.LET(_xlpm.v, INDEX('Retail Media Investment Case'!$L:$L, 15 + COLUMNS($I:AY)-1),
     IF(OR(_xlpm.v="", _xlpm.v=0), "", _xlpm.v))</f>
        <v/>
      </c>
      <c r="AT46" s="89" t="str">
        <f t="array" ref="AT46">_xlfn.LET(_xlpm.v, INDEX('Retail Media Investment Case'!$L:$L, 15 + COLUMNS($I:AZ)-1),
     IF(OR(_xlpm.v="", _xlpm.v=0), "", _xlpm.v))</f>
        <v/>
      </c>
      <c r="AU46" s="89" t="str">
        <f t="array" ref="AU46">_xlfn.LET(_xlpm.v, INDEX('Retail Media Investment Case'!$L:$L, 15 + COLUMNS($I:BA)-1),
     IF(OR(_xlpm.v="", _xlpm.v=0), "", _xlpm.v))</f>
        <v/>
      </c>
      <c r="AV46" s="89" t="str">
        <f t="array" ref="AV46">_xlfn.LET(_xlpm.v, INDEX('Retail Media Investment Case'!$L:$L, 15 + COLUMNS($I:BB)-1),
     IF(OR(_xlpm.v="", _xlpm.v=0), "", _xlpm.v))</f>
        <v/>
      </c>
      <c r="AW46" s="89" t="str">
        <f t="array" ref="AW46">_xlfn.LET(_xlpm.v, INDEX('Retail Media Investment Case'!$L:$L, 15 + COLUMNS($I:BC)-1),
     IF(OR(_xlpm.v="", _xlpm.v=0), "", _xlpm.v))</f>
        <v/>
      </c>
      <c r="AX46" s="89" t="str">
        <f t="array" ref="AX46">_xlfn.LET(_xlpm.v, INDEX('Retail Media Investment Case'!$L:$L, 15 + COLUMNS($I:BD)-1),
     IF(OR(_xlpm.v="", _xlpm.v=0), "", _xlpm.v))</f>
        <v/>
      </c>
      <c r="AY46" s="89" t="str">
        <f t="array" ref="AY46">_xlfn.LET(_xlpm.v, INDEX('Retail Media Investment Case'!$L:$L, 15 + COLUMNS($I:BE)-1),
     IF(OR(_xlpm.v="", _xlpm.v=0), "", _xlpm.v))</f>
        <v/>
      </c>
      <c r="AZ46" s="89" t="str">
        <f t="array" ref="AZ46">_xlfn.LET(_xlpm.v, INDEX('Retail Media Investment Case'!$L:$L, 15 + COLUMNS($I:BF)-1),
     IF(OR(_xlpm.v="", _xlpm.v=0), "", _xlpm.v))</f>
        <v/>
      </c>
      <c r="BA46" s="89" t="str">
        <f t="array" ref="BA46">_xlfn.LET(_xlpm.v, INDEX('Retail Media Investment Case'!$L:$L, 15 + COLUMNS($I:BG)-1),
     IF(OR(_xlpm.v="", _xlpm.v=0), "", _xlpm.v))</f>
        <v/>
      </c>
      <c r="BB46" s="89" t="str">
        <f t="array" ref="BB46">_xlfn.LET(_xlpm.v, INDEX('Retail Media Investment Case'!$L:$L, 15 + COLUMNS($I:BH)-1),
     IF(OR(_xlpm.v="", _xlpm.v=0), "", _xlpm.v))</f>
        <v/>
      </c>
      <c r="BC46" s="89" t="str">
        <f t="array" ref="BC46">_xlfn.LET(_xlpm.v, INDEX('Retail Media Investment Case'!$L:$L, 15 + COLUMNS($I:BI)-1),
     IF(OR(_xlpm.v="", _xlpm.v=0), "", _xlpm.v))</f>
        <v/>
      </c>
      <c r="BD46" s="89" t="str">
        <f t="array" ref="BD46">_xlfn.LET(_xlpm.v, INDEX('Retail Media Investment Case'!$L:$L, 15 + COLUMNS($I:BJ)-1),
     IF(OR(_xlpm.v="", _xlpm.v=0), "", _xlpm.v))</f>
        <v/>
      </c>
      <c r="BE46" s="89" t="str">
        <f t="array" ref="BE46">_xlfn.LET(_xlpm.v, INDEX('Retail Media Investment Case'!$L:$L, 15 + COLUMNS($I:BK)-1),
     IF(OR(_xlpm.v="", _xlpm.v=0), "", _xlpm.v))</f>
        <v/>
      </c>
      <c r="BF46" s="89" t="str">
        <f t="array" ref="BF46">_xlfn.LET(_xlpm.v, INDEX('Retail Media Investment Case'!$L:$L, 15 + COLUMNS($I:BL)-1),
     IF(OR(_xlpm.v="", _xlpm.v=0), "", _xlpm.v))</f>
        <v/>
      </c>
      <c r="BG46" s="89" t="str">
        <f t="array" ref="BG46">_xlfn.LET(_xlpm.v, INDEX('Retail Media Investment Case'!$L:$L, 15 + COLUMNS($I:BM)-1),
     IF(OR(_xlpm.v="", _xlpm.v=0), "", _xlpm.v))</f>
        <v/>
      </c>
      <c r="BH46" s="89" t="str">
        <f t="array" ref="BH46">_xlfn.LET(_xlpm.v, INDEX('Retail Media Investment Case'!$L:$L, 15 + COLUMNS($I:BN)-1),
     IF(OR(_xlpm.v="", _xlpm.v=0), "", _xlpm.v))</f>
        <v/>
      </c>
      <c r="BI46" s="89" t="str">
        <f t="array" ref="BI46">_xlfn.LET(_xlpm.v, INDEX('Retail Media Investment Case'!$L:$L, 15 + COLUMNS($I:BO)-1),
     IF(OR(_xlpm.v="", _xlpm.v=0), "", _xlpm.v))</f>
        <v/>
      </c>
      <c r="BJ46" s="89" t="str">
        <f t="array" ref="BJ46">_xlfn.LET(_xlpm.v, INDEX('Retail Media Investment Case'!$L:$L, 15 + COLUMNS($I:BP)-1),
     IF(OR(_xlpm.v="", _xlpm.v=0), "", _xlpm.v))</f>
        <v/>
      </c>
      <c r="BK46" s="89" t="str">
        <f t="array" ref="BK46">_xlfn.LET(_xlpm.v, INDEX('Retail Media Investment Case'!$L:$L, 15 + COLUMNS($I:BQ)-1),
     IF(OR(_xlpm.v="", _xlpm.v=0), "", _xlpm.v))</f>
        <v/>
      </c>
      <c r="BL46" s="89" t="str">
        <f t="array" ref="BL46">_xlfn.LET(_xlpm.v, INDEX('Retail Media Investment Case'!$L:$L, 15 + COLUMNS($I:BR)-1),
     IF(OR(_xlpm.v="", _xlpm.v=0), "", _xlpm.v))</f>
        <v/>
      </c>
      <c r="BM46" s="89" t="str">
        <f t="array" ref="BM46">_xlfn.LET(_xlpm.v, INDEX('Retail Media Investment Case'!$L:$L, 15 + COLUMNS($I:BS)-1),
     IF(OR(_xlpm.v="", _xlpm.v=0), "", _xlpm.v))</f>
        <v/>
      </c>
      <c r="BN46" s="89" t="str">
        <f t="array" ref="BN46">_xlfn.LET(_xlpm.v, INDEX('Retail Media Investment Case'!$L:$L, 15 + COLUMNS($I:BT)-1),
     IF(OR(_xlpm.v="", _xlpm.v=0), "", _xlpm.v))</f>
        <v/>
      </c>
      <c r="BO46" s="89" t="str">
        <f t="array" ref="BO46">_xlfn.LET(_xlpm.v, INDEX('Retail Media Investment Case'!$L:$L, 15 + COLUMNS($I:BU)-1),
     IF(OR(_xlpm.v="", _xlpm.v=0), "", _xlpm.v))</f>
        <v/>
      </c>
      <c r="BP46" s="89" t="str">
        <f t="array" ref="BP46">_xlfn.LET(_xlpm.v, INDEX('Retail Media Investment Case'!$L:$L, 15 + COLUMNS($I:BV)-1),
     IF(OR(_xlpm.v="", _xlpm.v=0), "", _xlpm.v))</f>
        <v/>
      </c>
      <c r="BQ46" s="89" t="str">
        <f t="array" ref="BQ46">_xlfn.LET(_xlpm.v, INDEX('Retail Media Investment Case'!$L:$L, 15 + COLUMNS($I:BW)-1),
     IF(OR(_xlpm.v="", _xlpm.v=0), "", _xlpm.v))</f>
        <v/>
      </c>
      <c r="BR46" s="89" t="str">
        <f t="array" ref="BR46">_xlfn.LET(_xlpm.v, INDEX('Retail Media Investment Case'!$L:$L, 15 + COLUMNS($I:BX)-1),
     IF(OR(_xlpm.v="", _xlpm.v=0), "", _xlpm.v))</f>
        <v/>
      </c>
      <c r="BS46" s="89" t="str">
        <f t="array" ref="BS46">_xlfn.LET(_xlpm.v, INDEX('Retail Media Investment Case'!$L:$L, 15 + COLUMNS($I:BY)-1),
     IF(OR(_xlpm.v="", _xlpm.v=0), "", _xlpm.v))</f>
        <v/>
      </c>
      <c r="BT46" s="89" t="str">
        <f t="array" ref="BT46">_xlfn.LET(_xlpm.v, INDEX('Retail Media Investment Case'!$L:$L, 15 + COLUMNS($I:BZ)-1),
     IF(OR(_xlpm.v="", _xlpm.v=0), "", _xlpm.v))</f>
        <v/>
      </c>
      <c r="BU46" s="89" t="str">
        <f t="array" ref="BU46">_xlfn.LET(_xlpm.v, INDEX('Retail Media Investment Case'!$L:$L, 15 + COLUMNS($I:CA)-1),
     IF(OR(_xlpm.v="", _xlpm.v=0), "", _xlpm.v))</f>
        <v/>
      </c>
      <c r="BV46" s="89" t="str">
        <f t="array" ref="BV46">_xlfn.LET(_xlpm.v, INDEX('Retail Media Investment Case'!$L:$L, 15 + COLUMNS($I:CB)-1),
     IF(OR(_xlpm.v="", _xlpm.v=0), "", _xlpm.v))</f>
        <v/>
      </c>
    </row>
    <row r="47" spans="2:94" x14ac:dyDescent="0.2">
      <c r="B47" s="81" t="s">
        <v>64</v>
      </c>
      <c r="C47" s="92">
        <f t="array" ref="C47">_xlfn.LET(_xlpm.v, INDEX('Retail Media Investment Case'!$R:$R, 15 + COLUMNS($I:I)-1),
     IF(OR(_xlpm.v="", _xlpm.v=0), "", _xlpm.v))</f>
        <v>24276.296000000002</v>
      </c>
      <c r="D47" s="92">
        <f t="array" ref="D47">_xlfn.LET(_xlpm.v, INDEX('Retail Media Investment Case'!$R:$R, 15 + COLUMNS($I:J)-1),
     IF(OR(_xlpm.v="", _xlpm.v=0), "", _xlpm.v))</f>
        <v>24397.677479999998</v>
      </c>
      <c r="E47" s="92">
        <f t="array" ref="E47">_xlfn.LET(_xlpm.v, INDEX('Retail Media Investment Case'!$R:$R, 15 + COLUMNS($I:K)-1),
     IF(OR(_xlpm.v="", _xlpm.v=0), "", _xlpm.v))</f>
        <v>24519.665867399995</v>
      </c>
      <c r="F47" s="92">
        <f t="array" ref="F47">_xlfn.LET(_xlpm.v, INDEX('Retail Media Investment Case'!$R:$R, 15 + COLUMNS($I:L)-1),
     IF(OR(_xlpm.v="", _xlpm.v=0), "", _xlpm.v))</f>
        <v>24642.264196736993</v>
      </c>
      <c r="G47" s="92">
        <f t="array" ref="G47">_xlfn.LET(_xlpm.v, INDEX('Retail Media Investment Case'!$R:$R, 15 + COLUMNS($I:M)-1),
     IF(OR(_xlpm.v="", _xlpm.v=0), "", _xlpm.v))</f>
        <v>24765.475517720675</v>
      </c>
      <c r="H47" s="92">
        <f t="array" ref="H47">_xlfn.LET(_xlpm.v, INDEX('Retail Media Investment Case'!$R:$R, 15 + COLUMNS($I:N)-1),
     IF(OR(_xlpm.v="", _xlpm.v=0), "", _xlpm.v))</f>
        <v>24889.302895309273</v>
      </c>
      <c r="I47" s="92">
        <f t="array" ref="I47">_xlfn.LET(_xlpm.v, INDEX('Retail Media Investment Case'!$R:$R, 15 + COLUMNS($I:O)-1),
     IF(OR(_xlpm.v="", _xlpm.v=0), "", _xlpm.v))</f>
        <v>25013.749409785822</v>
      </c>
      <c r="J47" s="92">
        <f t="array" ref="J47">_xlfn.LET(_xlpm.v, INDEX('Retail Media Investment Case'!$R:$R, 15 + COLUMNS($I:P)-1),
     IF(OR(_xlpm.v="", _xlpm.v=0), "", _xlpm.v))</f>
        <v>25138.818156834743</v>
      </c>
      <c r="K47" s="92">
        <f t="array" ref="K47">_xlfn.LET(_xlpm.v, INDEX('Retail Media Investment Case'!$R:$R, 15 + COLUMNS($I:Q)-1),
     IF(OR(_xlpm.v="", _xlpm.v=0), "", _xlpm.v))</f>
        <v>25264.512247618914</v>
      </c>
      <c r="L47" s="92">
        <f t="array" ref="L47">_xlfn.LET(_xlpm.v, INDEX('Retail Media Investment Case'!$R:$R, 15 + COLUMNS($I:R)-1),
     IF(OR(_xlpm.v="", _xlpm.v=0), "", _xlpm.v))</f>
        <v>25390.834808857006</v>
      </c>
      <c r="M47" s="92">
        <f t="array" ref="M47">_xlfn.LET(_xlpm.v, INDEX('Retail Media Investment Case'!$R:$R, 15 + COLUMNS($I:S)-1),
     IF(OR(_xlpm.v="", _xlpm.v=0), "", _xlpm.v))</f>
        <v>25517.788982901289</v>
      </c>
      <c r="N47" s="92">
        <f t="array" ref="N47">_xlfn.LET(_xlpm.v, INDEX('Retail Media Investment Case'!$R:$R, 15 + COLUMNS($I:T)-1),
     IF(OR(_xlpm.v="", _xlpm.v=0), "", _xlpm.v))</f>
        <v>25645.377927815796</v>
      </c>
      <c r="O47" s="92">
        <f t="array" ref="O47">_xlfn.LET(_xlpm.v, INDEX('Retail Media Investment Case'!$R:$R, 15 + COLUMNS($I:U)-1),
     IF(OR(_xlpm.v="", _xlpm.v=0), "", _xlpm.v))</f>
        <v>25773.60481745487</v>
      </c>
      <c r="P47" s="92">
        <f t="array" ref="P47">_xlfn.LET(_xlpm.v, INDEX('Retail Media Investment Case'!$R:$R, 15 + COLUMNS($I:V)-1),
     IF(OR(_xlpm.v="", _xlpm.v=0), "", _xlpm.v))</f>
        <v>25902.472841542145</v>
      </c>
      <c r="Q47" s="92">
        <f t="array" ref="Q47">_xlfn.LET(_xlpm.v, INDEX('Retail Media Investment Case'!$R:$R, 15 + COLUMNS($I:W)-1),
     IF(OR(_xlpm.v="", _xlpm.v=0), "", _xlpm.v))</f>
        <v>26031.985205749847</v>
      </c>
      <c r="R47" s="92">
        <f t="array" ref="R47">_xlfn.LET(_xlpm.v, INDEX('Retail Media Investment Case'!$R:$R, 15 + COLUMNS($I:X)-1),
     IF(OR(_xlpm.v="", _xlpm.v=0), "", _xlpm.v))</f>
        <v>26162.145131778598</v>
      </c>
      <c r="S47" s="92">
        <f t="array" ref="S47">_xlfn.LET(_xlpm.v, INDEX('Retail Media Investment Case'!$R:$R, 15 + COLUMNS($I:Y)-1),
     IF(OR(_xlpm.v="", _xlpm.v=0), "", _xlpm.v))</f>
        <v>26292.95585743749</v>
      </c>
      <c r="T47" s="92">
        <f t="array" ref="T47">_xlfn.LET(_xlpm.v, INDEX('Retail Media Investment Case'!$R:$R, 15 + COLUMNS($I:Z)-1),
     IF(OR(_xlpm.v="", _xlpm.v=0), "", _xlpm.v))</f>
        <v>26424.420636724673</v>
      </c>
      <c r="U47" s="92">
        <f t="array" ref="U47">_xlfn.LET(_xlpm.v, INDEX('Retail Media Investment Case'!$R:$R, 15 + COLUMNS($I:AA)-1),
     IF(OR(_xlpm.v="", _xlpm.v=0), "", _xlpm.v))</f>
        <v>26556.542739908295</v>
      </c>
      <c r="V47" s="92">
        <f t="array" ref="V47">_xlfn.LET(_xlpm.v, INDEX('Retail Media Investment Case'!$R:$R, 15 + COLUMNS($I:AB)-1),
     IF(OR(_xlpm.v="", _xlpm.v=0), "", _xlpm.v))</f>
        <v>26689.325453607831</v>
      </c>
      <c r="W47" s="92">
        <f t="array" ref="W47">_xlfn.LET(_xlpm.v, INDEX('Retail Media Investment Case'!$R:$R, 15 + COLUMNS($I:AC)-1),
     IF(OR(_xlpm.v="", _xlpm.v=0), "", _xlpm.v))</f>
        <v>26822.772080875868</v>
      </c>
      <c r="X47" s="92">
        <f t="array" ref="X47">_xlfn.LET(_xlpm.v, INDEX('Retail Media Investment Case'!$R:$R, 15 + COLUMNS($I:AD)-1),
     IF(OR(_xlpm.v="", _xlpm.v=0), "", _xlpm.v))</f>
        <v>26956.885941280245</v>
      </c>
      <c r="Y47" s="92">
        <f t="array" ref="Y47">_xlfn.LET(_xlpm.v, INDEX('Retail Media Investment Case'!$R:$R, 15 + COLUMNS($I:AE)-1),
     IF(OR(_xlpm.v="", _xlpm.v=0), "", _xlpm.v))</f>
        <v>27091.670370986642</v>
      </c>
      <c r="Z47" s="92">
        <f t="array" ref="Z47">_xlfn.LET(_xlpm.v, INDEX('Retail Media Investment Case'!$R:$R, 15 + COLUMNS($I:AF)-1),
     IF(OR(_xlpm.v="", _xlpm.v=0), "", _xlpm.v))</f>
        <v>27227.128722841575</v>
      </c>
      <c r="AA47" s="92">
        <f t="array" ref="AA47">_xlfn.LET(_xlpm.v, INDEX('Retail Media Investment Case'!$R:$R, 15 + COLUMNS($I:AG)-1),
     IF(OR(_xlpm.v="", _xlpm.v=0), "", _xlpm.v))</f>
        <v>27363.264366455784</v>
      </c>
      <c r="AB47" s="92">
        <f t="array" ref="AB47">_xlfn.LET(_xlpm.v, INDEX('Retail Media Investment Case'!$R:$R, 15 + COLUMNS($I:AH)-1),
     IF(OR(_xlpm.v="", _xlpm.v=0), "", _xlpm.v))</f>
        <v>27500.080688288057</v>
      </c>
      <c r="AC47" s="92">
        <f t="array" ref="AC47">_xlfn.LET(_xlpm.v, INDEX('Retail Media Investment Case'!$R:$R, 15 + COLUMNS($I:AI)-1),
     IF(OR(_xlpm.v="", _xlpm.v=0), "", _xlpm.v))</f>
        <v>27637.581091729495</v>
      </c>
      <c r="AD47" s="92">
        <f t="array" ref="AD47">_xlfn.LET(_xlpm.v, INDEX('Retail Media Investment Case'!$R:$R, 15 + COLUMNS($I:AJ)-1),
     IF(OR(_xlpm.v="", _xlpm.v=0), "", _xlpm.v))</f>
        <v>27775.768997188141</v>
      </c>
      <c r="AE47" s="92">
        <f t="array" ref="AE47">_xlfn.LET(_xlpm.v, INDEX('Retail Media Investment Case'!$R:$R, 15 + COLUMNS($I:AK)-1),
     IF(OR(_xlpm.v="", _xlpm.v=0), "", _xlpm.v))</f>
        <v>27914.647842174076</v>
      </c>
      <c r="AF47" s="92">
        <f t="array" ref="AF47">_xlfn.LET(_xlpm.v, INDEX('Retail Media Investment Case'!$R:$R, 15 + COLUMNS($I:AL)-1),
     IF(OR(_xlpm.v="", _xlpm.v=0), "", _xlpm.v))</f>
        <v>28054.221081384949</v>
      </c>
      <c r="AG47" s="92">
        <f t="array" ref="AG47">_xlfn.LET(_xlpm.v, INDEX('Retail Media Investment Case'!$R:$R, 15 + COLUMNS($I:AM)-1),
     IF(OR(_xlpm.v="", _xlpm.v=0), "", _xlpm.v))</f>
        <v>28194.492186791867</v>
      </c>
      <c r="AH47" s="92">
        <f t="array" ref="AH47">_xlfn.LET(_xlpm.v, INDEX('Retail Media Investment Case'!$R:$R, 15 + COLUMNS($I:AN)-1),
     IF(OR(_xlpm.v="", _xlpm.v=0), "", _xlpm.v))</f>
        <v>28335.464647725828</v>
      </c>
      <c r="AI47" s="92">
        <f t="array" ref="AI47">_xlfn.LET(_xlpm.v, INDEX('Retail Media Investment Case'!$R:$R, 15 + COLUMNS($I:AO)-1),
     IF(OR(_xlpm.v="", _xlpm.v=0), "", _xlpm.v))</f>
        <v>28477.141970964454</v>
      </c>
      <c r="AJ47" s="92">
        <f t="array" ref="AJ47">_xlfn.LET(_xlpm.v, INDEX('Retail Media Investment Case'!$R:$R, 15 + COLUMNS($I:AP)-1),
     IF(OR(_xlpm.v="", _xlpm.v=0), "", _xlpm.v))</f>
        <v>28619.527680819272</v>
      </c>
      <c r="AK47" s="92">
        <f t="array" ref="AK47">_xlfn.LET(_xlpm.v, INDEX('Retail Media Investment Case'!$R:$R, 15 + COLUMNS($I:AQ)-1),
     IF(OR(_xlpm.v="", _xlpm.v=0), "", _xlpm.v))</f>
        <v>28762.625319223363</v>
      </c>
      <c r="AL47" s="92">
        <f t="array" ref="AL47">_xlfn.LET(_xlpm.v, INDEX('Retail Media Investment Case'!$R:$R, 15 + COLUMNS($I:AR)-1),
     IF(OR(_xlpm.v="", _xlpm.v=0), "", _xlpm.v))</f>
        <v>28906.438445819476</v>
      </c>
      <c r="AM47" s="89" t="str">
        <f t="array" ref="AM47">_xlfn.LET(_xlpm.v, INDEX('Retail Media Investment Case'!$R:$R, 15 + COLUMNS($I:AS)-1),
     IF(OR(_xlpm.v="", _xlpm.v=0), "", _xlpm.v))</f>
        <v/>
      </c>
      <c r="AN47" s="89" t="str">
        <f t="array" ref="AN47">_xlfn.LET(_xlpm.v, INDEX('Retail Media Investment Case'!$R:$R, 15 + COLUMNS($I:AT)-1),
     IF(OR(_xlpm.v="", _xlpm.v=0), "", _xlpm.v))</f>
        <v/>
      </c>
      <c r="AO47" s="89" t="str">
        <f t="array" ref="AO47">_xlfn.LET(_xlpm.v, INDEX('Retail Media Investment Case'!$R:$R, 15 + COLUMNS($I:AU)-1),
     IF(OR(_xlpm.v="", _xlpm.v=0), "", _xlpm.v))</f>
        <v/>
      </c>
      <c r="AP47" s="89" t="str">
        <f t="array" ref="AP47">_xlfn.LET(_xlpm.v, INDEX('Retail Media Investment Case'!$R:$R, 15 + COLUMNS($I:AV)-1),
     IF(OR(_xlpm.v="", _xlpm.v=0), "", _xlpm.v))</f>
        <v/>
      </c>
      <c r="AQ47" s="89" t="str">
        <f t="array" ref="AQ47">_xlfn.LET(_xlpm.v, INDEX('Retail Media Investment Case'!$R:$R, 15 + COLUMNS($I:AW)-1),
     IF(OR(_xlpm.v="", _xlpm.v=0), "", _xlpm.v))</f>
        <v/>
      </c>
      <c r="AR47" s="89" t="str">
        <f t="array" ref="AR47">_xlfn.LET(_xlpm.v, INDEX('Retail Media Investment Case'!$R:$R, 15 + COLUMNS($I:AX)-1),
     IF(OR(_xlpm.v="", _xlpm.v=0), "", _xlpm.v))</f>
        <v/>
      </c>
      <c r="AS47" s="89" t="str">
        <f t="array" ref="AS47">_xlfn.LET(_xlpm.v, INDEX('Retail Media Investment Case'!$R:$R, 15 + COLUMNS($I:AY)-1),
     IF(OR(_xlpm.v="", _xlpm.v=0), "", _xlpm.v))</f>
        <v/>
      </c>
      <c r="AT47" s="89" t="str">
        <f t="array" ref="AT47">_xlfn.LET(_xlpm.v, INDEX('Retail Media Investment Case'!$R:$R, 15 + COLUMNS($I:AZ)-1),
     IF(OR(_xlpm.v="", _xlpm.v=0), "", _xlpm.v))</f>
        <v/>
      </c>
      <c r="AU47" s="89" t="str">
        <f t="array" ref="AU47">_xlfn.LET(_xlpm.v, INDEX('Retail Media Investment Case'!$R:$R, 15 + COLUMNS($I:BA)-1),
     IF(OR(_xlpm.v="", _xlpm.v=0), "", _xlpm.v))</f>
        <v/>
      </c>
      <c r="AV47" s="89" t="str">
        <f t="array" ref="AV47">_xlfn.LET(_xlpm.v, INDEX('Retail Media Investment Case'!$R:$R, 15 + COLUMNS($I:BB)-1),
     IF(OR(_xlpm.v="", _xlpm.v=0), "", _xlpm.v))</f>
        <v/>
      </c>
      <c r="AW47" s="89" t="str">
        <f t="array" ref="AW47">_xlfn.LET(_xlpm.v, INDEX('Retail Media Investment Case'!$R:$R, 15 + COLUMNS($I:BC)-1),
     IF(OR(_xlpm.v="", _xlpm.v=0), "", _xlpm.v))</f>
        <v/>
      </c>
      <c r="AX47" s="89" t="str">
        <f t="array" ref="AX47">_xlfn.LET(_xlpm.v, INDEX('Retail Media Investment Case'!$R:$R, 15 + COLUMNS($I:BD)-1),
     IF(OR(_xlpm.v="", _xlpm.v=0), "", _xlpm.v))</f>
        <v/>
      </c>
      <c r="AY47" s="89" t="str">
        <f t="array" ref="AY47">_xlfn.LET(_xlpm.v, INDEX('Retail Media Investment Case'!$R:$R, 15 + COLUMNS($I:BE)-1),
     IF(OR(_xlpm.v="", _xlpm.v=0), "", _xlpm.v))</f>
        <v/>
      </c>
      <c r="AZ47" s="89" t="str">
        <f t="array" ref="AZ47">_xlfn.LET(_xlpm.v, INDEX('Retail Media Investment Case'!$R:$R, 15 + COLUMNS($I:BF)-1),
     IF(OR(_xlpm.v="", _xlpm.v=0), "", _xlpm.v))</f>
        <v/>
      </c>
      <c r="BA47" s="89" t="str">
        <f t="array" ref="BA47">_xlfn.LET(_xlpm.v, INDEX('Retail Media Investment Case'!$R:$R, 15 + COLUMNS($I:BG)-1),
     IF(OR(_xlpm.v="", _xlpm.v=0), "", _xlpm.v))</f>
        <v/>
      </c>
      <c r="BB47" s="89" t="str">
        <f t="array" ref="BB47">_xlfn.LET(_xlpm.v, INDEX('Retail Media Investment Case'!$R:$R, 15 + COLUMNS($I:BH)-1),
     IF(OR(_xlpm.v="", _xlpm.v=0), "", _xlpm.v))</f>
        <v/>
      </c>
      <c r="BC47" s="89" t="str">
        <f t="array" ref="BC47">_xlfn.LET(_xlpm.v, INDEX('Retail Media Investment Case'!$R:$R, 15 + COLUMNS($I:BI)-1),
     IF(OR(_xlpm.v="", _xlpm.v=0), "", _xlpm.v))</f>
        <v/>
      </c>
      <c r="BD47" s="89" t="str">
        <f t="array" ref="BD47">_xlfn.LET(_xlpm.v, INDEX('Retail Media Investment Case'!$R:$R, 15 + COLUMNS($I:BJ)-1),
     IF(OR(_xlpm.v="", _xlpm.v=0), "", _xlpm.v))</f>
        <v/>
      </c>
      <c r="BE47" s="89" t="str">
        <f t="array" ref="BE47">_xlfn.LET(_xlpm.v, INDEX('Retail Media Investment Case'!$R:$R, 15 + COLUMNS($I:BK)-1),
     IF(OR(_xlpm.v="", _xlpm.v=0), "", _xlpm.v))</f>
        <v/>
      </c>
      <c r="BF47" s="89" t="str">
        <f t="array" ref="BF47">_xlfn.LET(_xlpm.v, INDEX('Retail Media Investment Case'!$R:$R, 15 + COLUMNS($I:BL)-1),
     IF(OR(_xlpm.v="", _xlpm.v=0), "", _xlpm.v))</f>
        <v/>
      </c>
      <c r="BG47" s="89" t="str">
        <f t="array" ref="BG47">_xlfn.LET(_xlpm.v, INDEX('Retail Media Investment Case'!$R:$R, 15 + COLUMNS($I:BM)-1),
     IF(OR(_xlpm.v="", _xlpm.v=0), "", _xlpm.v))</f>
        <v/>
      </c>
      <c r="BH47" s="89" t="str">
        <f t="array" ref="BH47">_xlfn.LET(_xlpm.v, INDEX('Retail Media Investment Case'!$R:$R, 15 + COLUMNS($I:BN)-1),
     IF(OR(_xlpm.v="", _xlpm.v=0), "", _xlpm.v))</f>
        <v/>
      </c>
      <c r="BI47" s="89" t="str">
        <f t="array" ref="BI47">_xlfn.LET(_xlpm.v, INDEX('Retail Media Investment Case'!$R:$R, 15 + COLUMNS($I:BO)-1),
     IF(OR(_xlpm.v="", _xlpm.v=0), "", _xlpm.v))</f>
        <v/>
      </c>
      <c r="BJ47" s="89" t="str">
        <f t="array" ref="BJ47">_xlfn.LET(_xlpm.v, INDEX('Retail Media Investment Case'!$R:$R, 15 + COLUMNS($I:BP)-1),
     IF(OR(_xlpm.v="", _xlpm.v=0), "", _xlpm.v))</f>
        <v/>
      </c>
      <c r="BK47" s="89" t="str">
        <f t="array" ref="BK47">_xlfn.LET(_xlpm.v, INDEX('Retail Media Investment Case'!$R:$R, 15 + COLUMNS($I:BQ)-1),
     IF(OR(_xlpm.v="", _xlpm.v=0), "", _xlpm.v))</f>
        <v/>
      </c>
      <c r="BL47" s="89" t="str">
        <f t="array" ref="BL47">_xlfn.LET(_xlpm.v, INDEX('Retail Media Investment Case'!$R:$R, 15 + COLUMNS($I:BR)-1),
     IF(OR(_xlpm.v="", _xlpm.v=0), "", _xlpm.v))</f>
        <v/>
      </c>
      <c r="BM47" s="89" t="str">
        <f t="array" ref="BM47">_xlfn.LET(_xlpm.v, INDEX('Retail Media Investment Case'!$R:$R, 15 + COLUMNS($I:BS)-1),
     IF(OR(_xlpm.v="", _xlpm.v=0), "", _xlpm.v))</f>
        <v/>
      </c>
      <c r="BN47" s="89" t="str">
        <f t="array" ref="BN47">_xlfn.LET(_xlpm.v, INDEX('Retail Media Investment Case'!$R:$R, 15 + COLUMNS($I:BT)-1),
     IF(OR(_xlpm.v="", _xlpm.v=0), "", _xlpm.v))</f>
        <v/>
      </c>
      <c r="BO47" s="89" t="str">
        <f t="array" ref="BO47">_xlfn.LET(_xlpm.v, INDEX('Retail Media Investment Case'!$R:$R, 15 + COLUMNS($I:BU)-1),
     IF(OR(_xlpm.v="", _xlpm.v=0), "", _xlpm.v))</f>
        <v/>
      </c>
      <c r="BP47" s="89" t="str">
        <f t="array" ref="BP47">_xlfn.LET(_xlpm.v, INDEX('Retail Media Investment Case'!$R:$R, 15 + COLUMNS($I:BV)-1),
     IF(OR(_xlpm.v="", _xlpm.v=0), "", _xlpm.v))</f>
        <v/>
      </c>
      <c r="BQ47" s="89" t="str">
        <f t="array" ref="BQ47">_xlfn.LET(_xlpm.v, INDEX('Retail Media Investment Case'!$R:$R, 15 + COLUMNS($I:BW)-1),
     IF(OR(_xlpm.v="", _xlpm.v=0), "", _xlpm.v))</f>
        <v/>
      </c>
      <c r="BR47" s="89" t="str">
        <f t="array" ref="BR47">_xlfn.LET(_xlpm.v, INDEX('Retail Media Investment Case'!$R:$R, 15 + COLUMNS($I:BX)-1),
     IF(OR(_xlpm.v="", _xlpm.v=0), "", _xlpm.v))</f>
        <v/>
      </c>
      <c r="BS47" s="89" t="str">
        <f t="array" ref="BS47">_xlfn.LET(_xlpm.v, INDEX('Retail Media Investment Case'!$R:$R, 15 + COLUMNS($I:BY)-1),
     IF(OR(_xlpm.v="", _xlpm.v=0), "", _xlpm.v))</f>
        <v/>
      </c>
      <c r="BT47" s="89" t="str">
        <f t="array" ref="BT47">_xlfn.LET(_xlpm.v, INDEX('Retail Media Investment Case'!$R:$R, 15 + COLUMNS($I:BZ)-1),
     IF(OR(_xlpm.v="", _xlpm.v=0), "", _xlpm.v))</f>
        <v/>
      </c>
      <c r="BU47" s="89" t="str">
        <f t="array" ref="BU47">_xlfn.LET(_xlpm.v, INDEX('Retail Media Investment Case'!$R:$R, 15 + COLUMNS($I:CA)-1),
     IF(OR(_xlpm.v="", _xlpm.v=0), "", _xlpm.v))</f>
        <v/>
      </c>
      <c r="BV47" s="89" t="str">
        <f t="array" ref="BV47">_xlfn.LET(_xlpm.v, INDEX('Retail Media Investment Case'!$R:$R, 15 + COLUMNS($I:CB)-1),
     IF(OR(_xlpm.v="", _xlpm.v=0), "", _xlpm.v))</f>
        <v/>
      </c>
      <c r="BW47" s="89" t="str">
        <f t="array" ref="BW47">_xlfn.LET(_xlpm.v, INDEX('Retail Media Investment Case'!$R:$R, 15 + COLUMNS($I:CC)-1),
     IF(OR(_xlpm.v="", _xlpm.v=0), "", _xlpm.v))</f>
        <v/>
      </c>
      <c r="BX47" s="89" t="str">
        <f t="array" ref="BX47">_xlfn.LET(_xlpm.v, INDEX('Retail Media Investment Case'!$R:$R, 15 + COLUMNS($I:CD)-1),
     IF(OR(_xlpm.v="", _xlpm.v=0), "", _xlpm.v))</f>
        <v/>
      </c>
      <c r="BY47" s="89" t="str">
        <f t="array" ref="BY47">_xlfn.LET(_xlpm.v, INDEX('Retail Media Investment Case'!$R:$R, 15 + COLUMNS($I:CE)-1),
     IF(OR(_xlpm.v="", _xlpm.v=0), "", _xlpm.v))</f>
        <v/>
      </c>
      <c r="BZ47" s="89" t="str">
        <f t="array" ref="BZ47">_xlfn.LET(_xlpm.v, INDEX('Retail Media Investment Case'!$R:$R, 15 + COLUMNS($I:CF)-1),
     IF(OR(_xlpm.v="", _xlpm.v=0), "", _xlpm.v))</f>
        <v/>
      </c>
      <c r="CA47" s="89" t="str">
        <f t="array" ref="CA47">_xlfn.LET(_xlpm.v, INDEX('Retail Media Investment Case'!$R:$R, 15 + COLUMNS($I:CG)-1),
     IF(OR(_xlpm.v="", _xlpm.v=0), "", _xlpm.v))</f>
        <v/>
      </c>
      <c r="CB47" s="89" t="str">
        <f t="array" ref="CB47">_xlfn.LET(_xlpm.v, INDEX('Retail Media Investment Case'!$R:$R, 15 + COLUMNS($I:CH)-1),
     IF(OR(_xlpm.v="", _xlpm.v=0), "", _xlpm.v))</f>
        <v/>
      </c>
      <c r="CC47" s="89" t="str">
        <f t="array" ref="CC47">_xlfn.LET(_xlpm.v, INDEX('Retail Media Investment Case'!$R:$R, 15 + COLUMNS($I:CI)-1),
     IF(OR(_xlpm.v="", _xlpm.v=0), "", _xlpm.v))</f>
        <v/>
      </c>
      <c r="CD47" s="89" t="str">
        <f t="array" ref="CD47">_xlfn.LET(_xlpm.v, INDEX('Retail Media Investment Case'!$R:$R, 15 + COLUMNS($I:CJ)-1),
     IF(OR(_xlpm.v="", _xlpm.v=0), "", _xlpm.v))</f>
        <v/>
      </c>
      <c r="CE47" s="89" t="str">
        <f t="array" ref="CE47">_xlfn.LET(_xlpm.v, INDEX('Retail Media Investment Case'!$R:$R, 15 + COLUMNS($I:CK)-1),
     IF(OR(_xlpm.v="", _xlpm.v=0), "", _xlpm.v))</f>
        <v/>
      </c>
      <c r="CF47" s="89" t="str">
        <f t="array" ref="CF47">_xlfn.LET(_xlpm.v, INDEX('Retail Media Investment Case'!$R:$R, 15 + COLUMNS($I:CL)-1),
     IF(OR(_xlpm.v="", _xlpm.v=0), "", _xlpm.v))</f>
        <v/>
      </c>
      <c r="CG47" s="89" t="str">
        <f t="array" ref="CG47">_xlfn.LET(_xlpm.v, INDEX('Retail Media Investment Case'!$R:$R, 15 + COLUMNS($I:CM)-1),
     IF(OR(_xlpm.v="", _xlpm.v=0), "", _xlpm.v))</f>
        <v/>
      </c>
      <c r="CH47" s="89" t="str">
        <f t="array" ref="CH47">_xlfn.LET(_xlpm.v, INDEX('Retail Media Investment Case'!$R:$R, 15 + COLUMNS($I:CN)-1),
     IF(OR(_xlpm.v="", _xlpm.v=0), "", _xlpm.v))</f>
        <v/>
      </c>
    </row>
    <row r="48" spans="2:94" x14ac:dyDescent="0.2">
      <c r="B48" s="81" t="s">
        <v>65</v>
      </c>
      <c r="C48" s="95">
        <f ca="1">IF(LEN(C47)=0, "", OFFSET('Retail Media Investment Case'!$U$15, COLUMNS($I:I)-1, 0))</f>
        <v>0.05</v>
      </c>
      <c r="D48" s="95">
        <f ca="1">IF(LEN(D47)=0, "", OFFSET('Retail Media Investment Case'!$U$15, COLUMNS($I:J)-1, 0))</f>
        <v>6.0000000000000005E-2</v>
      </c>
      <c r="E48" s="95">
        <f ca="1">IF(LEN(E47)=0, "", OFFSET('Retail Media Investment Case'!$U$15, COLUMNS($I:K)-1, 0))</f>
        <v>7.0000000000000007E-2</v>
      </c>
      <c r="F48" s="95">
        <f ca="1">IF(LEN(F47)=0, "", OFFSET('Retail Media Investment Case'!$U$15, COLUMNS($I:L)-1, 0))</f>
        <v>0.08</v>
      </c>
      <c r="G48" s="95">
        <f ca="1">IF(LEN(G47)=0, "", OFFSET('Retail Media Investment Case'!$U$15, COLUMNS($I:M)-1, 0))</f>
        <v>0.09</v>
      </c>
      <c r="H48" s="95">
        <f ca="1">IF(LEN(H47)=0, "", OFFSET('Retail Media Investment Case'!$U$15, COLUMNS($I:N)-1, 0))</f>
        <v>9.9999999999999992E-2</v>
      </c>
      <c r="I48" s="95">
        <f ca="1">IF(LEN(I47)=0, "", OFFSET('Retail Media Investment Case'!$U$15, COLUMNS($I:O)-1, 0))</f>
        <v>0.10999999999999999</v>
      </c>
      <c r="J48" s="95">
        <f ca="1">IF(LEN(J47)=0, "", OFFSET('Retail Media Investment Case'!$U$15, COLUMNS($I:P)-1, 0))</f>
        <v>0.11999999999999998</v>
      </c>
      <c r="K48" s="95">
        <f ca="1">IF(LEN(K47)=0, "", OFFSET('Retail Media Investment Case'!$U$15, COLUMNS($I:Q)-1, 0))</f>
        <v>0.12999999999999998</v>
      </c>
      <c r="L48" s="95">
        <f ca="1">IF(LEN(L47)=0, "", OFFSET('Retail Media Investment Case'!$U$15, COLUMNS($I:R)-1, 0))</f>
        <v>0.13999999999999999</v>
      </c>
      <c r="M48" s="95">
        <f ca="1">IF(LEN(M47)=0, "", OFFSET('Retail Media Investment Case'!$U$15, COLUMNS($I:S)-1, 0))</f>
        <v>0.15</v>
      </c>
      <c r="N48" s="95">
        <f ca="1">IF(LEN(N47)=0, "", OFFSET('Retail Media Investment Case'!$U$15, COLUMNS($I:T)-1, 0))</f>
        <v>0.16</v>
      </c>
      <c r="O48" s="95">
        <f ca="1">IF(LEN(O47)=0, "", OFFSET('Retail Media Investment Case'!$U$15, COLUMNS($I:U)-1, 0))</f>
        <v>0.17</v>
      </c>
      <c r="P48" s="95">
        <f ca="1">IF(LEN(P47)=0, "", OFFSET('Retail Media Investment Case'!$U$15, COLUMNS($I:V)-1, 0))</f>
        <v>0.18000000000000002</v>
      </c>
      <c r="Q48" s="95">
        <f ca="1">IF(LEN(Q47)=0, "", OFFSET('Retail Media Investment Case'!$U$15, COLUMNS($I:W)-1, 0))</f>
        <v>0.19000000000000003</v>
      </c>
      <c r="R48" s="95">
        <f ca="1">IF(LEN(R47)=0, "", OFFSET('Retail Media Investment Case'!$U$15, COLUMNS($I:X)-1, 0))</f>
        <v>0.20000000000000004</v>
      </c>
      <c r="S48" s="95">
        <f ca="1">IF(LEN(S47)=0, "", OFFSET('Retail Media Investment Case'!$U$15, COLUMNS($I:Y)-1, 0))</f>
        <v>0.21000000000000005</v>
      </c>
      <c r="T48" s="95">
        <f ca="1">IF(LEN(T47)=0, "", OFFSET('Retail Media Investment Case'!$U$15, COLUMNS($I:Z)-1, 0))</f>
        <v>0.22000000000000006</v>
      </c>
      <c r="U48" s="95">
        <f ca="1">IF(LEN(U47)=0, "", OFFSET('Retail Media Investment Case'!$U$15, COLUMNS($I:AA)-1, 0))</f>
        <v>0.23000000000000007</v>
      </c>
      <c r="V48" s="95">
        <f ca="1">IF(LEN(V47)=0, "", OFFSET('Retail Media Investment Case'!$U$15, COLUMNS($I:AB)-1, 0))</f>
        <v>0.24000000000000007</v>
      </c>
      <c r="W48" s="95">
        <f ca="1">IF(LEN(W47)=0, "", OFFSET('Retail Media Investment Case'!$U$15, COLUMNS($I:AC)-1, 0))</f>
        <v>0.25000000000000006</v>
      </c>
      <c r="X48" s="95">
        <f ca="1">IF(LEN(X47)=0, "", OFFSET('Retail Media Investment Case'!$U$15, COLUMNS($I:AD)-1, 0))</f>
        <v>0.26000000000000006</v>
      </c>
      <c r="Y48" s="95">
        <f ca="1">IF(LEN(Y47)=0, "", OFFSET('Retail Media Investment Case'!$U$15, COLUMNS($I:AE)-1, 0))</f>
        <v>0.27000000000000007</v>
      </c>
      <c r="Z48" s="95">
        <f ca="1">IF(LEN(Z47)=0, "", OFFSET('Retail Media Investment Case'!$U$15, COLUMNS($I:AF)-1, 0))</f>
        <v>0.28000000000000008</v>
      </c>
      <c r="AA48" s="95">
        <f ca="1">IF(LEN(AA47)=0, "", OFFSET('Retail Media Investment Case'!$U$15, COLUMNS($I:AG)-1, 0))</f>
        <v>0.29000000000000009</v>
      </c>
      <c r="AB48" s="95">
        <f ca="1">IF(LEN(AB47)=0, "", OFFSET('Retail Media Investment Case'!$U$15, COLUMNS($I:AH)-1, 0))</f>
        <v>0.3000000000000001</v>
      </c>
      <c r="AC48" s="95">
        <f ca="1">IF(LEN(AC47)=0, "", OFFSET('Retail Media Investment Case'!$U$15, COLUMNS($I:AI)-1, 0))</f>
        <v>0.31000000000000011</v>
      </c>
      <c r="AD48" s="95">
        <f ca="1">IF(LEN(AD47)=0, "", OFFSET('Retail Media Investment Case'!$U$15, COLUMNS($I:AJ)-1, 0))</f>
        <v>0.32000000000000012</v>
      </c>
      <c r="AE48" s="95">
        <f ca="1">IF(LEN(AE47)=0, "", OFFSET('Retail Media Investment Case'!$U$15, COLUMNS($I:AK)-1, 0))</f>
        <v>0.33000000000000013</v>
      </c>
      <c r="AF48" s="95">
        <f ca="1">IF(LEN(AF47)=0, "", OFFSET('Retail Media Investment Case'!$U$15, COLUMNS($I:AL)-1, 0))</f>
        <v>0.34000000000000014</v>
      </c>
      <c r="AG48" s="95">
        <f ca="1">IF(LEN(AG47)=0, "", OFFSET('Retail Media Investment Case'!$U$15, COLUMNS($I:AM)-1, 0))</f>
        <v>0.35000000000000014</v>
      </c>
      <c r="AH48" s="95">
        <f ca="1">IF(LEN(AH47)=0, "", OFFSET('Retail Media Investment Case'!$U$15, COLUMNS($I:AN)-1, 0))</f>
        <v>0.36000000000000015</v>
      </c>
      <c r="AI48" s="95">
        <f ca="1">IF(LEN(AI47)=0, "", OFFSET('Retail Media Investment Case'!$U$15, COLUMNS($I:AO)-1, 0))</f>
        <v>0.37000000000000016</v>
      </c>
      <c r="AJ48" s="95">
        <f ca="1">IF(LEN(AJ47)=0, "", OFFSET('Retail Media Investment Case'!$U$15, COLUMNS($I:AP)-1, 0))</f>
        <v>0.38000000000000017</v>
      </c>
      <c r="AK48" s="95">
        <f ca="1">IF(LEN(AK47)=0, "", OFFSET('Retail Media Investment Case'!$U$15, COLUMNS($I:AQ)-1, 0))</f>
        <v>0.39000000000000018</v>
      </c>
      <c r="AL48" s="95">
        <f ca="1">IF(LEN(AL47)=0, "", OFFSET('Retail Media Investment Case'!$U$15, COLUMNS($I:AR)-1, 0))</f>
        <v>0.40000000000000019</v>
      </c>
      <c r="AM48" s="90" t="str">
        <f ca="1">IF(LEN(AM47)=0, "", OFFSET('Retail Media Investment Case'!$U$15, COLUMNS($I:AS)-1, 0))</f>
        <v/>
      </c>
      <c r="AN48" s="90" t="str">
        <f ca="1">IF(LEN(AN47)=0, "", OFFSET('Retail Media Investment Case'!$U$15, COLUMNS($I:AT)-1, 0))</f>
        <v/>
      </c>
      <c r="AO48" s="90" t="str">
        <f ca="1">IF(LEN(AO47)=0, "", OFFSET('Retail Media Investment Case'!$U$15, COLUMNS($I:AU)-1, 0))</f>
        <v/>
      </c>
      <c r="AP48" s="90" t="str">
        <f ca="1">IF(LEN(AP47)=0, "", OFFSET('Retail Media Investment Case'!$U$15, COLUMNS($I:AV)-1, 0))</f>
        <v/>
      </c>
      <c r="AQ48" s="90" t="str">
        <f ca="1">IF(LEN(AQ47)=0, "", OFFSET('Retail Media Investment Case'!$U$15, COLUMNS($I:AW)-1, 0))</f>
        <v/>
      </c>
      <c r="AR48" s="90" t="str">
        <f ca="1">IF(LEN(AR47)=0, "", OFFSET('Retail Media Investment Case'!$U$15, COLUMNS($I:AX)-1, 0))</f>
        <v/>
      </c>
      <c r="AS48" s="90" t="str">
        <f ca="1">IF(LEN(AS47)=0, "", OFFSET('Retail Media Investment Case'!$U$15, COLUMNS($I:AY)-1, 0))</f>
        <v/>
      </c>
      <c r="AT48" s="90" t="str">
        <f ca="1">IF(LEN(AT47)=0, "", OFFSET('Retail Media Investment Case'!$U$15, COLUMNS($I:AZ)-1, 0))</f>
        <v/>
      </c>
      <c r="AU48" s="90" t="str">
        <f ca="1">IF(LEN(AU47)=0, "", OFFSET('Retail Media Investment Case'!$U$15, COLUMNS($I:BA)-1, 0))</f>
        <v/>
      </c>
      <c r="AV48" s="90" t="str">
        <f ca="1">IF(LEN(AV47)=0, "", OFFSET('Retail Media Investment Case'!$U$15, COLUMNS($I:BB)-1, 0))</f>
        <v/>
      </c>
      <c r="AW48" s="90" t="str">
        <f ca="1">IF(LEN(AW47)=0, "", OFFSET('Retail Media Investment Case'!$U$15, COLUMNS($I:BC)-1, 0))</f>
        <v/>
      </c>
      <c r="AX48" s="90" t="str">
        <f ca="1">IF(LEN(AX47)=0, "", OFFSET('Retail Media Investment Case'!$U$15, COLUMNS($I:BD)-1, 0))</f>
        <v/>
      </c>
      <c r="AY48" s="90" t="str">
        <f ca="1">IF(LEN(AY47)=0, "", OFFSET('Retail Media Investment Case'!$U$15, COLUMNS($I:BE)-1, 0))</f>
        <v/>
      </c>
      <c r="AZ48" s="90" t="str">
        <f ca="1">IF(LEN(AZ47)=0, "", OFFSET('Retail Media Investment Case'!$U$15, COLUMNS($I:BF)-1, 0))</f>
        <v/>
      </c>
      <c r="BA48" s="90" t="str">
        <f ca="1">IF(LEN(BA47)=0, "", OFFSET('Retail Media Investment Case'!$U$15, COLUMNS($I:BG)-1, 0))</f>
        <v/>
      </c>
      <c r="BB48" s="90" t="str">
        <f ca="1">IF(LEN(BB47)=0, "", OFFSET('Retail Media Investment Case'!$U$15, COLUMNS($I:BH)-1, 0))</f>
        <v/>
      </c>
      <c r="BC48" s="90" t="str">
        <f ca="1">IF(LEN(BC47)=0, "", OFFSET('Retail Media Investment Case'!$U$15, COLUMNS($I:BI)-1, 0))</f>
        <v/>
      </c>
      <c r="BD48" s="90" t="str">
        <f ca="1">IF(LEN(BD47)=0, "", OFFSET('Retail Media Investment Case'!$U$15, COLUMNS($I:BJ)-1, 0))</f>
        <v/>
      </c>
      <c r="BE48" s="90" t="str">
        <f ca="1">IF(LEN(BE47)=0, "", OFFSET('Retail Media Investment Case'!$U$15, COLUMNS($I:BK)-1, 0))</f>
        <v/>
      </c>
      <c r="BF48" s="90" t="str">
        <f ca="1">IF(LEN(BF47)=0, "", OFFSET('Retail Media Investment Case'!$U$15, COLUMNS($I:BL)-1, 0))</f>
        <v/>
      </c>
      <c r="BG48" s="90" t="str">
        <f ca="1">IF(LEN(BG47)=0, "", OFFSET('Retail Media Investment Case'!$U$15, COLUMNS($I:BM)-1, 0))</f>
        <v/>
      </c>
      <c r="BH48" s="90" t="str">
        <f ca="1">IF(LEN(BH47)=0, "", OFFSET('Retail Media Investment Case'!$U$15, COLUMNS($I:BN)-1, 0))</f>
        <v/>
      </c>
      <c r="BI48" s="90" t="str">
        <f ca="1">IF(LEN(BI47)=0, "", OFFSET('Retail Media Investment Case'!$U$15, COLUMNS($I:BO)-1, 0))</f>
        <v/>
      </c>
      <c r="BJ48" s="90" t="str">
        <f ca="1">IF(LEN(BJ47)=0, "", OFFSET('Retail Media Investment Case'!$U$15, COLUMNS($I:BP)-1, 0))</f>
        <v/>
      </c>
      <c r="BK48" s="90" t="str">
        <f ca="1">IF(LEN(BK47)=0, "", OFFSET('Retail Media Investment Case'!$U$15, COLUMNS($I:BQ)-1, 0))</f>
        <v/>
      </c>
      <c r="BL48" s="90" t="str">
        <f ca="1">IF(LEN(BL47)=0, "", OFFSET('Retail Media Investment Case'!$U$15, COLUMNS($I:BR)-1, 0))</f>
        <v/>
      </c>
      <c r="BM48" s="90" t="str">
        <f ca="1">IF(LEN(BM47)=0, "", OFFSET('Retail Media Investment Case'!$U$15, COLUMNS($I:BS)-1, 0))</f>
        <v/>
      </c>
      <c r="BN48" s="90" t="str">
        <f ca="1">IF(LEN(BN47)=0, "", OFFSET('Retail Media Investment Case'!$U$15, COLUMNS($I:BT)-1, 0))</f>
        <v/>
      </c>
      <c r="BO48" s="90" t="str">
        <f ca="1">IF(LEN(BO47)=0, "", OFFSET('Retail Media Investment Case'!$U$15, COLUMNS($I:BU)-1, 0))</f>
        <v/>
      </c>
      <c r="BP48" s="90" t="str">
        <f ca="1">IF(LEN(BP47)=0, "", OFFSET('Retail Media Investment Case'!$U$15, COLUMNS($I:BV)-1, 0))</f>
        <v/>
      </c>
      <c r="BQ48" s="90" t="str">
        <f ca="1">IF(LEN(BQ47)=0, "", OFFSET('Retail Media Investment Case'!$U$15, COLUMNS($I:BW)-1, 0))</f>
        <v/>
      </c>
      <c r="BR48" s="90" t="str">
        <f ca="1">IF(LEN(BR47)=0, "", OFFSET('Retail Media Investment Case'!$U$15, COLUMNS($I:BX)-1, 0))</f>
        <v/>
      </c>
      <c r="BS48" s="90" t="str">
        <f ca="1">IF(LEN(BS47)=0, "", OFFSET('Retail Media Investment Case'!$U$15, COLUMNS($I:BY)-1, 0))</f>
        <v/>
      </c>
      <c r="BT48" s="90" t="str">
        <f ca="1">IF(LEN(BT47)=0, "", OFFSET('Retail Media Investment Case'!$U$15, COLUMNS($I:BZ)-1, 0))</f>
        <v/>
      </c>
      <c r="BU48" s="90" t="str">
        <f ca="1">IF(LEN(BU47)=0, "", OFFSET('Retail Media Investment Case'!$U$15, COLUMNS($I:CA)-1, 0))</f>
        <v/>
      </c>
      <c r="BV48" s="90" t="str">
        <f ca="1">IF(LEN(BV47)=0, "", OFFSET('Retail Media Investment Case'!$U$15, COLUMNS($I:CB)-1, 0))</f>
        <v/>
      </c>
      <c r="BW48" s="90" t="str">
        <f ca="1">IF(LEN(BW47)=0, "", OFFSET('Retail Media Investment Case'!$U$15, COLUMNS($I:CC)-1, 0))</f>
        <v/>
      </c>
      <c r="BX48" s="90" t="str">
        <f ca="1">IF(LEN(BX47)=0, "", OFFSET('Retail Media Investment Case'!$U$15, COLUMNS($I:CD)-1, 0))</f>
        <v/>
      </c>
      <c r="BY48" s="90" t="str">
        <f ca="1">IF(LEN(BY47)=0, "", OFFSET('Retail Media Investment Case'!$U$15, COLUMNS($I:CE)-1, 0))</f>
        <v/>
      </c>
      <c r="BZ48" s="90" t="str">
        <f ca="1">IF(LEN(BZ47)=0, "", OFFSET('Retail Media Investment Case'!$U$15, COLUMNS($I:CF)-1, 0))</f>
        <v/>
      </c>
      <c r="CA48" s="90" t="str">
        <f ca="1">IF(LEN(CA47)=0, "", OFFSET('Retail Media Investment Case'!$U$15, COLUMNS($I:CG)-1, 0))</f>
        <v/>
      </c>
      <c r="CB48" s="90" t="str">
        <f ca="1">IF(LEN(CB47)=0, "", OFFSET('Retail Media Investment Case'!$U$15, COLUMNS($I:CH)-1, 0))</f>
        <v/>
      </c>
      <c r="CC48" s="90" t="str">
        <f ca="1">IF(LEN(CC47)=0, "", OFFSET('Retail Media Investment Case'!$U$15, COLUMNS($I:CI)-1, 0))</f>
        <v/>
      </c>
      <c r="CD48" s="90" t="str">
        <f ca="1">IF(LEN(CD47)=0, "", OFFSET('Retail Media Investment Case'!$U$15, COLUMNS($I:CJ)-1, 0))</f>
        <v/>
      </c>
      <c r="CE48" s="90" t="str">
        <f ca="1">IF(LEN(CE47)=0, "", OFFSET('Retail Media Investment Case'!$U$15, COLUMNS($I:CK)-1, 0))</f>
        <v/>
      </c>
      <c r="CF48" s="90" t="str">
        <f ca="1">IF(LEN(CF47)=0, "", OFFSET('Retail Media Investment Case'!$U$15, COLUMNS($I:CL)-1, 0))</f>
        <v/>
      </c>
      <c r="CG48" s="90" t="str">
        <f ca="1">IF(LEN(CG47)=0, "", OFFSET('Retail Media Investment Case'!$U$15, COLUMNS($I:CM)-1, 0))</f>
        <v/>
      </c>
      <c r="CH48" s="90" t="str">
        <f ca="1">IF(LEN(CH47)=0, "", OFFSET('Retail Media Investment Case'!$U$15, COLUMNS($I:CN)-1, 0))</f>
        <v/>
      </c>
      <c r="CI48" s="90" t="str">
        <f ca="1">IF(LEN(CI47)=0, "", OFFSET('Retail Media Investment Case'!$U$15, COLUMNS($I:CO)-1, 0))</f>
        <v/>
      </c>
      <c r="CJ48" s="90" t="str">
        <f ca="1">IF(LEN(CJ47)=0, "", OFFSET('Retail Media Investment Case'!$U$15, COLUMNS($I:CP)-1, 0))</f>
        <v/>
      </c>
      <c r="CK48" s="90" t="str">
        <f ca="1">IF(LEN(CK47)=0, "", OFFSET('Retail Media Investment Case'!$U$15, COLUMNS($I:CQ)-1, 0))</f>
        <v/>
      </c>
      <c r="CL48" s="90" t="str">
        <f ca="1">IF(LEN(CL47)=0, "", OFFSET('Retail Media Investment Case'!$U$15, COLUMNS($I:CR)-1, 0))</f>
        <v/>
      </c>
      <c r="CM48" s="90" t="str">
        <f ca="1">IF(LEN(CM47)=0, "", OFFSET('Retail Media Investment Case'!$U$15, COLUMNS($I:CS)-1, 0))</f>
        <v/>
      </c>
      <c r="CN48" s="90" t="str">
        <f ca="1">IF(LEN(CN47)=0, "", OFFSET('Retail Media Investment Case'!$U$15, COLUMNS($I:CT)-1, 0))</f>
        <v/>
      </c>
      <c r="CO48" s="90" t="str">
        <f ca="1">IF(LEN(CO47)=0, "", OFFSET('Retail Media Investment Case'!$U$15, COLUMNS($I:CU)-1, 0))</f>
        <v/>
      </c>
      <c r="CP48" s="90" t="str">
        <f ca="1">IF(LEN(CP47)=0, "", OFFSET('Retail Media Investment Case'!$U$15, COLUMNS($I:CV)-1, 0))</f>
        <v/>
      </c>
    </row>
    <row r="49" spans="1:109" s="84" customFormat="1" x14ac:dyDescent="0.2">
      <c r="A49" s="81"/>
      <c r="B49" s="81" t="s">
        <v>66</v>
      </c>
      <c r="C49" s="92">
        <f t="array" ref="C49">_xlfn.LET(_xlpm.v, INDEX('Retail Media Investment Case'!$Y:$Y, 15 + COLUMNS($I:I)-1),
     IF(OR(_xlpm.v="", _xlpm.v=0), "", _xlpm.v))</f>
        <v>1213.8148000000001</v>
      </c>
      <c r="D49" s="92">
        <f t="array" ref="D49">_xlfn.LET(_xlpm.v, INDEX('Retail Media Investment Case'!$Y:$Y, 15 + COLUMNS($I:J)-1),
     IF(OR(_xlpm.v="", _xlpm.v=0), "", _xlpm.v))</f>
        <v>1463.8606488</v>
      </c>
      <c r="E49" s="92">
        <f t="array" ref="E49">_xlfn.LET(_xlpm.v, INDEX('Retail Media Investment Case'!$Y:$Y, 15 + COLUMNS($I:K)-1),
     IF(OR(_xlpm.v="", _xlpm.v=0), "", _xlpm.v))</f>
        <v>1716.3766107179999</v>
      </c>
      <c r="F49" s="92">
        <f t="array" ref="F49">_xlfn.LET(_xlpm.v, INDEX('Retail Media Investment Case'!$Y:$Y, 15 + COLUMNS($I:L)-1),
     IF(OR(_xlpm.v="", _xlpm.v=0), "", _xlpm.v))</f>
        <v>1971.3811357389595</v>
      </c>
      <c r="G49" s="92">
        <f t="array" ref="G49">_xlfn.LET(_xlpm.v, INDEX('Retail Media Investment Case'!$Y:$Y, 15 + COLUMNS($I:M)-1),
     IF(OR(_xlpm.v="", _xlpm.v=0), "", _xlpm.v))</f>
        <v>2228.8927965948606</v>
      </c>
      <c r="H49" s="92">
        <f t="array" ref="H49">_xlfn.LET(_xlpm.v, INDEX('Retail Media Investment Case'!$Y:$Y, 15 + COLUMNS($I:N)-1),
     IF(OR(_xlpm.v="", _xlpm.v=0), "", _xlpm.v))</f>
        <v>2488.9302895309274</v>
      </c>
      <c r="I49" s="92">
        <f t="array" ref="I49">_xlfn.LET(_xlpm.v, INDEX('Retail Media Investment Case'!$Y:$Y, 15 + COLUMNS($I:O)-1),
     IF(OR(_xlpm.v="", _xlpm.v=0), "", _xlpm.v))</f>
        <v>2751.5124350764399</v>
      </c>
      <c r="J49" s="92">
        <f t="array" ref="J49">_xlfn.LET(_xlpm.v, INDEX('Retail Media Investment Case'!$Y:$Y, 15 + COLUMNS($I:P)-1),
     IF(OR(_xlpm.v="", _xlpm.v=0), "", _xlpm.v))</f>
        <v>3016.6581788201688</v>
      </c>
      <c r="K49" s="92">
        <f t="array" ref="K49">_xlfn.LET(_xlpm.v, INDEX('Retail Media Investment Case'!$Y:$Y, 15 + COLUMNS($I:Q)-1),
     IF(OR(_xlpm.v="", _xlpm.v=0), "", _xlpm.v))</f>
        <v>3284.386592190458</v>
      </c>
      <c r="L49" s="92">
        <f t="array" ref="L49">_xlfn.LET(_xlpm.v, INDEX('Retail Media Investment Case'!$Y:$Y, 15 + COLUMNS($I:R)-1),
     IF(OR(_xlpm.v="", _xlpm.v=0), "", _xlpm.v))</f>
        <v>3554.7168732399805</v>
      </c>
      <c r="M49" s="92">
        <f t="array" ref="M49">_xlfn.LET(_xlpm.v, INDEX('Retail Media Investment Case'!$Y:$Y, 15 + COLUMNS($I:S)-1),
     IF(OR(_xlpm.v="", _xlpm.v=0), "", _xlpm.v))</f>
        <v>3827.668347435193</v>
      </c>
      <c r="N49" s="92">
        <f t="array" ref="N49">_xlfn.LET(_xlpm.v, INDEX('Retail Media Investment Case'!$Y:$Y, 15 + COLUMNS($I:T)-1),
     IF(OR(_xlpm.v="", _xlpm.v=0), "", _xlpm.v))</f>
        <v>4103.2604684505268</v>
      </c>
      <c r="O49" s="92">
        <f t="array" ref="O49">_xlfn.LET(_xlpm.v, INDEX('Retail Media Investment Case'!$Y:$Y, 15 + COLUMNS($I:U)-1),
     IF(OR(_xlpm.v="", _xlpm.v=0), "", _xlpm.v))</f>
        <v>4381.5128189673278</v>
      </c>
      <c r="P49" s="92">
        <f t="array" ref="P49">_xlfn.LET(_xlpm.v, INDEX('Retail Media Investment Case'!$Y:$Y, 15 + COLUMNS($I:V)-1),
     IF(OR(_xlpm.v="", _xlpm.v=0), "", _xlpm.v))</f>
        <v>4662.4451114775866</v>
      </c>
      <c r="Q49" s="92">
        <f t="array" ref="Q49">_xlfn.LET(_xlpm.v, INDEX('Retail Media Investment Case'!$Y:$Y, 15 + COLUMNS($I:W)-1),
     IF(OR(_xlpm.v="", _xlpm.v=0), "", _xlpm.v))</f>
        <v>4946.0771890924716</v>
      </c>
      <c r="R49" s="92">
        <f t="array" ref="R49">_xlfn.LET(_xlpm.v, INDEX('Retail Media Investment Case'!$Y:$Y, 15 + COLUMNS($I:X)-1),
     IF(OR(_xlpm.v="", _xlpm.v=0), "", _xlpm.v))</f>
        <v>5232.4290263557205</v>
      </c>
      <c r="S49" s="92">
        <f t="array" ref="S49">_xlfn.LET(_xlpm.v, INDEX('Retail Media Investment Case'!$Y:$Y, 15 + COLUMNS($I:Y)-1),
     IF(OR(_xlpm.v="", _xlpm.v=0), "", _xlpm.v))</f>
        <v>5521.5207300618731</v>
      </c>
      <c r="T49" s="92">
        <f t="array" ref="T49">_xlfn.LET(_xlpm.v, INDEX('Retail Media Investment Case'!$Y:$Y, 15 + COLUMNS($I:Z)-1),
     IF(OR(_xlpm.v="", _xlpm.v=0), "", _xlpm.v))</f>
        <v>5813.3725400794292</v>
      </c>
      <c r="U49" s="92">
        <f t="array" ref="U49">_xlfn.LET(_xlpm.v, INDEX('Retail Media Investment Case'!$Y:$Y, 15 + COLUMNS($I:AA)-1),
     IF(OR(_xlpm.v="", _xlpm.v=0), "", _xlpm.v))</f>
        <v>6108.0048301789093</v>
      </c>
      <c r="V49" s="92">
        <f t="array" ref="V49">_xlfn.LET(_xlpm.v, INDEX('Retail Media Investment Case'!$Y:$Y, 15 + COLUMNS($I:AB)-1),
     IF(OR(_xlpm.v="", _xlpm.v=0), "", _xlpm.v))</f>
        <v>6405.4381088658811</v>
      </c>
      <c r="W49" s="92">
        <f t="array" ref="W49">_xlfn.LET(_xlpm.v, INDEX('Retail Media Investment Case'!$Y:$Y, 15 + COLUMNS($I:AC)-1),
     IF(OR(_xlpm.v="", _xlpm.v=0), "", _xlpm.v))</f>
        <v>6705.6930202189687</v>
      </c>
      <c r="X49" s="92">
        <f t="array" ref="X49">_xlfn.LET(_xlpm.v, INDEX('Retail Media Investment Case'!$Y:$Y, 15 + COLUMNS($I:AD)-1),
     IF(OR(_xlpm.v="", _xlpm.v=0), "", _xlpm.v))</f>
        <v>7008.7903447328654</v>
      </c>
      <c r="Y49" s="92">
        <f t="array" ref="Y49">_xlfn.LET(_xlpm.v, INDEX('Retail Media Investment Case'!$Y:$Y, 15 + COLUMNS($I:AE)-1),
     IF(OR(_xlpm.v="", _xlpm.v=0), "", _xlpm.v))</f>
        <v>7314.7510001663959</v>
      </c>
      <c r="Z49" s="92">
        <f t="array" ref="Z49">_xlfn.LET(_xlpm.v, INDEX('Retail Media Investment Case'!$Y:$Y, 15 + COLUMNS($I:AF)-1),
     IF(OR(_xlpm.v="", _xlpm.v=0), "", _xlpm.v))</f>
        <v>7623.596042395644</v>
      </c>
      <c r="AA49" s="92">
        <f t="array" ref="AA49">_xlfn.LET(_xlpm.v, INDEX('Retail Media Investment Case'!$Y:$Y, 15 + COLUMNS($I:AG)-1),
     IF(OR(_xlpm.v="", _xlpm.v=0), "", _xlpm.v))</f>
        <v>7935.3466662721794</v>
      </c>
      <c r="AB49" s="92">
        <f t="array" ref="AB49">_xlfn.LET(_xlpm.v, INDEX('Retail Media Investment Case'!$Y:$Y, 15 + COLUMNS($I:AH)-1),
     IF(OR(_xlpm.v="", _xlpm.v=0), "", _xlpm.v))</f>
        <v>8250.0242064864196</v>
      </c>
      <c r="AC49" s="92">
        <f t="array" ref="AC49">_xlfn.LET(_xlpm.v, INDEX('Retail Media Investment Case'!$Y:$Y, 15 + COLUMNS($I:AI)-1),
     IF(OR(_xlpm.v="", _xlpm.v=0), "", _xlpm.v))</f>
        <v>8567.6501384361472</v>
      </c>
      <c r="AD49" s="92">
        <f t="array" ref="AD49">_xlfn.LET(_xlpm.v, INDEX('Retail Media Investment Case'!$Y:$Y, 15 + COLUMNS($I:AJ)-1),
     IF(OR(_xlpm.v="", _xlpm.v=0), "", _xlpm.v))</f>
        <v>8888.2460791002086</v>
      </c>
      <c r="AE49" s="92">
        <f t="array" ref="AE49">_xlfn.LET(_xlpm.v, INDEX('Retail Media Investment Case'!$Y:$Y, 15 + COLUMNS($I:AK)-1),
     IF(OR(_xlpm.v="", _xlpm.v=0), "", _xlpm.v))</f>
        <v>9211.8337879174469</v>
      </c>
      <c r="AF49" s="92">
        <f t="array" ref="AF49">_xlfn.LET(_xlpm.v, INDEX('Retail Media Investment Case'!$Y:$Y, 15 + COLUMNS($I:AL)-1),
     IF(OR(_xlpm.v="", _xlpm.v=0), "", _xlpm.v))</f>
        <v>9538.4351676708866</v>
      </c>
      <c r="AG49" s="92">
        <f t="array" ref="AG49">_xlfn.LET(_xlpm.v, INDEX('Retail Media Investment Case'!$Y:$Y, 15 + COLUMNS($I:AM)-1),
     IF(OR(_xlpm.v="", _xlpm.v=0), "", _xlpm.v))</f>
        <v>9868.0722653771572</v>
      </c>
      <c r="AH49" s="92">
        <f t="array" ref="AH49">_xlfn.LET(_xlpm.v, INDEX('Retail Media Investment Case'!$Y:$Y, 15 + COLUMNS($I:AN)-1),
     IF(OR(_xlpm.v="", _xlpm.v=0), "", _xlpm.v))</f>
        <v>10200.767273181302</v>
      </c>
      <c r="AI49" s="92">
        <f t="array" ref="AI49">_xlfn.LET(_xlpm.v, INDEX('Retail Media Investment Case'!$Y:$Y, 15 + COLUMNS($I:AO)-1),
     IF(OR(_xlpm.v="", _xlpm.v=0), "", _xlpm.v))</f>
        <v>10536.542529256851</v>
      </c>
      <c r="AJ49" s="92">
        <f t="array" ref="AJ49">_xlfn.LET(_xlpm.v, INDEX('Retail Media Investment Case'!$Y:$Y, 15 + COLUMNS($I:AP)-1),
     IF(OR(_xlpm.v="", _xlpm.v=0), "", _xlpm.v))</f>
        <v>10875.420518711329</v>
      </c>
      <c r="AK49" s="92">
        <f t="array" ref="AK49">_xlfn.LET(_xlpm.v, INDEX('Retail Media Investment Case'!$Y:$Y, 15 + COLUMNS($I:AQ)-1),
     IF(OR(_xlpm.v="", _xlpm.v=0), "", _xlpm.v))</f>
        <v>11217.423874497117</v>
      </c>
      <c r="AL49" s="92">
        <f t="array" ref="AL49">_xlfn.LET(_xlpm.v, INDEX('Retail Media Investment Case'!$Y:$Y, 15 + COLUMNS($I:AR)-1),
     IF(OR(_xlpm.v="", _xlpm.v=0), "", _xlpm.v))</f>
        <v>11562.575378327798</v>
      </c>
      <c r="AM49" s="92" t="str">
        <f t="array" ref="AM49">_xlfn.LET(_xlpm.v, INDEX('Retail Media Investment Case'!$Y:$Y, 15 + COLUMNS($I:AS)-1),
     IF(OR(_xlpm.v="", _xlpm.v=0), "", _xlpm.v))</f>
        <v/>
      </c>
      <c r="AN49" s="92" t="str">
        <f t="array" ref="AN49">_xlfn.LET(_xlpm.v, INDEX('Retail Media Investment Case'!$Y:$Y, 15 + COLUMNS($I:AT)-1),
     IF(OR(_xlpm.v="", _xlpm.v=0), "", _xlpm.v))</f>
        <v/>
      </c>
      <c r="AO49" s="92" t="str">
        <f t="array" ref="AO49">_xlfn.LET(_xlpm.v, INDEX('Retail Media Investment Case'!$Y:$Y, 15 + COLUMNS($I:AU)-1),
     IF(OR(_xlpm.v="", _xlpm.v=0), "", _xlpm.v))</f>
        <v/>
      </c>
      <c r="AP49" s="92" t="str">
        <f t="array" ref="AP49">_xlfn.LET(_xlpm.v, INDEX('Retail Media Investment Case'!$Y:$Y, 15 + COLUMNS($I:AV)-1),
     IF(OR(_xlpm.v="", _xlpm.v=0), "", _xlpm.v))</f>
        <v/>
      </c>
      <c r="AQ49" s="92" t="str">
        <f t="array" ref="AQ49">_xlfn.LET(_xlpm.v, INDEX('Retail Media Investment Case'!$Y:$Y, 15 + COLUMNS($I:AW)-1),
     IF(OR(_xlpm.v="", _xlpm.v=0), "", _xlpm.v))</f>
        <v/>
      </c>
      <c r="AR49" s="92" t="str">
        <f t="array" ref="AR49">_xlfn.LET(_xlpm.v, INDEX('Retail Media Investment Case'!$Y:$Y, 15 + COLUMNS($I:AX)-1),
     IF(OR(_xlpm.v="", _xlpm.v=0), "", _xlpm.v))</f>
        <v/>
      </c>
      <c r="AS49" s="92" t="str">
        <f t="array" ref="AS49">_xlfn.LET(_xlpm.v, INDEX('Retail Media Investment Case'!$Y:$Y, 15 + COLUMNS($I:AY)-1),
     IF(OR(_xlpm.v="", _xlpm.v=0), "", _xlpm.v))</f>
        <v/>
      </c>
      <c r="AT49" s="92" t="str">
        <f t="array" ref="AT49">_xlfn.LET(_xlpm.v, INDEX('Retail Media Investment Case'!$Y:$Y, 15 + COLUMNS($I:AZ)-1),
     IF(OR(_xlpm.v="", _xlpm.v=0), "", _xlpm.v))</f>
        <v/>
      </c>
      <c r="AU49" s="92" t="str">
        <f t="array" ref="AU49">_xlfn.LET(_xlpm.v, INDEX('Retail Media Investment Case'!$Y:$Y, 15 + COLUMNS($I:BA)-1),
     IF(OR(_xlpm.v="", _xlpm.v=0), "", _xlpm.v))</f>
        <v/>
      </c>
      <c r="AV49" s="92" t="str">
        <f t="array" ref="AV49">_xlfn.LET(_xlpm.v, INDEX('Retail Media Investment Case'!$Y:$Y, 15 + COLUMNS($I:BB)-1),
     IF(OR(_xlpm.v="", _xlpm.v=0), "", _xlpm.v))</f>
        <v/>
      </c>
      <c r="AW49" s="92" t="str">
        <f t="array" ref="AW49">_xlfn.LET(_xlpm.v, INDEX('Retail Media Investment Case'!$Y:$Y, 15 + COLUMNS($I:BC)-1),
     IF(OR(_xlpm.v="", _xlpm.v=0), "", _xlpm.v))</f>
        <v/>
      </c>
      <c r="AX49" s="92" t="str">
        <f t="array" ref="AX49">_xlfn.LET(_xlpm.v, INDEX('Retail Media Investment Case'!$Y:$Y, 15 + COLUMNS($I:BD)-1),
     IF(OR(_xlpm.v="", _xlpm.v=0), "", _xlpm.v))</f>
        <v/>
      </c>
      <c r="AY49" s="92" t="str">
        <f t="array" ref="AY49">_xlfn.LET(_xlpm.v, INDEX('Retail Media Investment Case'!$Y:$Y, 15 + COLUMNS($I:BE)-1),
     IF(OR(_xlpm.v="", _xlpm.v=0), "", _xlpm.v))</f>
        <v/>
      </c>
      <c r="AZ49" s="92" t="str">
        <f t="array" ref="AZ49">_xlfn.LET(_xlpm.v, INDEX('Retail Media Investment Case'!$Y:$Y, 15 + COLUMNS($I:BF)-1),
     IF(OR(_xlpm.v="", _xlpm.v=0), "", _xlpm.v))</f>
        <v/>
      </c>
      <c r="BA49" s="92" t="str">
        <f t="array" ref="BA49">_xlfn.LET(_xlpm.v, INDEX('Retail Media Investment Case'!$Y:$Y, 15 + COLUMNS($I:BG)-1),
     IF(OR(_xlpm.v="", _xlpm.v=0), "", _xlpm.v))</f>
        <v/>
      </c>
      <c r="BB49" s="92" t="str">
        <f t="array" ref="BB49">_xlfn.LET(_xlpm.v, INDEX('Retail Media Investment Case'!$Y:$Y, 15 + COLUMNS($I:BH)-1),
     IF(OR(_xlpm.v="", _xlpm.v=0), "", _xlpm.v))</f>
        <v/>
      </c>
      <c r="BC49" s="92" t="str">
        <f t="array" ref="BC49">_xlfn.LET(_xlpm.v, INDEX('Retail Media Investment Case'!$Y:$Y, 15 + COLUMNS($I:BI)-1),
     IF(OR(_xlpm.v="", _xlpm.v=0), "", _xlpm.v))</f>
        <v/>
      </c>
      <c r="BD49" s="92" t="str">
        <f t="array" ref="BD49">_xlfn.LET(_xlpm.v, INDEX('Retail Media Investment Case'!$Y:$Y, 15 + COLUMNS($I:BJ)-1),
     IF(OR(_xlpm.v="", _xlpm.v=0), "", _xlpm.v))</f>
        <v/>
      </c>
      <c r="BE49" s="92" t="str">
        <f t="array" ref="BE49">_xlfn.LET(_xlpm.v, INDEX('Retail Media Investment Case'!$Y:$Y, 15 + COLUMNS($I:BK)-1),
     IF(OR(_xlpm.v="", _xlpm.v=0), "", _xlpm.v))</f>
        <v/>
      </c>
      <c r="BF49" s="92" t="str">
        <f t="array" ref="BF49">_xlfn.LET(_xlpm.v, INDEX('Retail Media Investment Case'!$Y:$Y, 15 + COLUMNS($I:BL)-1),
     IF(OR(_xlpm.v="", _xlpm.v=0), "", _xlpm.v))</f>
        <v/>
      </c>
      <c r="BG49" s="92" t="str">
        <f t="array" ref="BG49">_xlfn.LET(_xlpm.v, INDEX('Retail Media Investment Case'!$Y:$Y, 15 + COLUMNS($I:BM)-1),
     IF(OR(_xlpm.v="", _xlpm.v=0), "", _xlpm.v))</f>
        <v/>
      </c>
      <c r="BH49" s="92" t="str">
        <f t="array" ref="BH49">_xlfn.LET(_xlpm.v, INDEX('Retail Media Investment Case'!$Y:$Y, 15 + COLUMNS($I:BN)-1),
     IF(OR(_xlpm.v="", _xlpm.v=0), "", _xlpm.v))</f>
        <v/>
      </c>
      <c r="BI49" s="92" t="str">
        <f t="array" ref="BI49">_xlfn.LET(_xlpm.v, INDEX('Retail Media Investment Case'!$Y:$Y, 15 + COLUMNS($I:BO)-1),
     IF(OR(_xlpm.v="", _xlpm.v=0), "", _xlpm.v))</f>
        <v/>
      </c>
      <c r="BJ49" s="92" t="str">
        <f t="array" ref="BJ49">_xlfn.LET(_xlpm.v, INDEX('Retail Media Investment Case'!$Y:$Y, 15 + COLUMNS($I:BP)-1),
     IF(OR(_xlpm.v="", _xlpm.v=0), "", _xlpm.v))</f>
        <v/>
      </c>
      <c r="BK49" s="92" t="str">
        <f t="array" ref="BK49">_xlfn.LET(_xlpm.v, INDEX('Retail Media Investment Case'!$Y:$Y, 15 + COLUMNS($I:BQ)-1),
     IF(OR(_xlpm.v="", _xlpm.v=0), "", _xlpm.v))</f>
        <v/>
      </c>
      <c r="BL49" s="92" t="str">
        <f t="array" ref="BL49">_xlfn.LET(_xlpm.v, INDEX('Retail Media Investment Case'!$Y:$Y, 15 + COLUMNS($I:BR)-1),
     IF(OR(_xlpm.v="", _xlpm.v=0), "", _xlpm.v))</f>
        <v/>
      </c>
      <c r="BM49" s="92" t="str">
        <f t="array" ref="BM49">_xlfn.LET(_xlpm.v, INDEX('Retail Media Investment Case'!$Y:$Y, 15 + COLUMNS($I:BS)-1),
     IF(OR(_xlpm.v="", _xlpm.v=0), "", _xlpm.v))</f>
        <v/>
      </c>
      <c r="BN49" s="92" t="str">
        <f t="array" ref="BN49">_xlfn.LET(_xlpm.v, INDEX('Retail Media Investment Case'!$Y:$Y, 15 + COLUMNS($I:BT)-1),
     IF(OR(_xlpm.v="", _xlpm.v=0), "", _xlpm.v))</f>
        <v/>
      </c>
      <c r="BO49" s="92" t="str">
        <f t="array" ref="BO49">_xlfn.LET(_xlpm.v, INDEX('Retail Media Investment Case'!$Y:$Y, 15 + COLUMNS($I:BU)-1),
     IF(OR(_xlpm.v="", _xlpm.v=0), "", _xlpm.v))</f>
        <v/>
      </c>
      <c r="BP49" s="92" t="str">
        <f t="array" ref="BP49">_xlfn.LET(_xlpm.v, INDEX('Retail Media Investment Case'!$Y:$Y, 15 + COLUMNS($I:BV)-1),
     IF(OR(_xlpm.v="", _xlpm.v=0), "", _xlpm.v))</f>
        <v/>
      </c>
      <c r="BQ49" s="92" t="str">
        <f t="array" ref="BQ49">_xlfn.LET(_xlpm.v, INDEX('Retail Media Investment Case'!$Y:$Y, 15 + COLUMNS($I:BW)-1),
     IF(OR(_xlpm.v="", _xlpm.v=0), "", _xlpm.v))</f>
        <v/>
      </c>
      <c r="BR49" s="92" t="str">
        <f t="array" ref="BR49">_xlfn.LET(_xlpm.v, INDEX('Retail Media Investment Case'!$Y:$Y, 15 + COLUMNS($I:BX)-1),
     IF(OR(_xlpm.v="", _xlpm.v=0), "", _xlpm.v))</f>
        <v/>
      </c>
      <c r="BS49" s="92" t="str">
        <f t="array" ref="BS49">_xlfn.LET(_xlpm.v, INDEX('Retail Media Investment Case'!$Y:$Y, 15 + COLUMNS($I:BY)-1),
     IF(OR(_xlpm.v="", _xlpm.v=0), "", _xlpm.v))</f>
        <v/>
      </c>
      <c r="BT49" s="92" t="str">
        <f t="array" ref="BT49">_xlfn.LET(_xlpm.v, INDEX('Retail Media Investment Case'!$Y:$Y, 15 + COLUMNS($I:BZ)-1),
     IF(OR(_xlpm.v="", _xlpm.v=0), "", _xlpm.v))</f>
        <v/>
      </c>
      <c r="BU49" s="92" t="str">
        <f t="array" ref="BU49">_xlfn.LET(_xlpm.v, INDEX('Retail Media Investment Case'!$Y:$Y, 15 + COLUMNS($I:CA)-1),
     IF(OR(_xlpm.v="", _xlpm.v=0), "", _xlpm.v))</f>
        <v/>
      </c>
      <c r="BV49" s="92" t="str">
        <f t="array" ref="BV49">_xlfn.LET(_xlpm.v, INDEX('Retail Media Investment Case'!$Y:$Y, 15 + COLUMNS($I:CB)-1),
     IF(OR(_xlpm.v="", _xlpm.v=0), "", _xlpm.v))</f>
        <v/>
      </c>
      <c r="BW49" s="92" t="str">
        <f t="array" ref="BW49">_xlfn.LET(_xlpm.v, INDEX('Retail Media Investment Case'!$Y:$Y, 15 + COLUMNS($I:CC)-1),
     IF(OR(_xlpm.v="", _xlpm.v=0), "", _xlpm.v))</f>
        <v/>
      </c>
      <c r="BX49" s="92" t="str">
        <f t="array" ref="BX49">_xlfn.LET(_xlpm.v, INDEX('Retail Media Investment Case'!$Y:$Y, 15 + COLUMNS($I:CD)-1),
     IF(OR(_xlpm.v="", _xlpm.v=0), "", _xlpm.v))</f>
        <v/>
      </c>
      <c r="BY49" s="92" t="str">
        <f t="array" ref="BY49">_xlfn.LET(_xlpm.v, INDEX('Retail Media Investment Case'!$Y:$Y, 15 + COLUMNS($I:CE)-1),
     IF(OR(_xlpm.v="", _xlpm.v=0), "", _xlpm.v))</f>
        <v/>
      </c>
      <c r="BZ49" s="92" t="str">
        <f t="array" ref="BZ49">_xlfn.LET(_xlpm.v, INDEX('Retail Media Investment Case'!$Y:$Y, 15 + COLUMNS($I:CF)-1),
     IF(OR(_xlpm.v="", _xlpm.v=0), "", _xlpm.v))</f>
        <v/>
      </c>
      <c r="CA49" s="92" t="str">
        <f t="array" ref="CA49">_xlfn.LET(_xlpm.v, INDEX('Retail Media Investment Case'!$Y:$Y, 15 + COLUMNS($I:CG)-1),
     IF(OR(_xlpm.v="", _xlpm.v=0), "", _xlpm.v))</f>
        <v/>
      </c>
      <c r="CB49" s="92" t="str">
        <f t="array" ref="CB49">_xlfn.LET(_xlpm.v, INDEX('Retail Media Investment Case'!$Y:$Y, 15 + COLUMNS($I:CH)-1),
     IF(OR(_xlpm.v="", _xlpm.v=0), "", _xlpm.v))</f>
        <v/>
      </c>
      <c r="CC49" s="92" t="str">
        <f t="array" ref="CC49">_xlfn.LET(_xlpm.v, INDEX('Retail Media Investment Case'!$Y:$Y, 15 + COLUMNS($I:CI)-1),
     IF(OR(_xlpm.v="", _xlpm.v=0), "", _xlpm.v))</f>
        <v/>
      </c>
      <c r="CD49" s="92" t="str">
        <f t="array" ref="CD49">_xlfn.LET(_xlpm.v, INDEX('Retail Media Investment Case'!$Y:$Y, 15 + COLUMNS($I:CJ)-1),
     IF(OR(_xlpm.v="", _xlpm.v=0), "", _xlpm.v))</f>
        <v/>
      </c>
      <c r="CE49" s="92" t="str">
        <f t="array" ref="CE49">_xlfn.LET(_xlpm.v, INDEX('Retail Media Investment Case'!$Y:$Y, 15 + COLUMNS($I:CK)-1),
     IF(OR(_xlpm.v="", _xlpm.v=0), "", _xlpm.v))</f>
        <v/>
      </c>
      <c r="CF49" s="92" t="str">
        <f t="array" ref="CF49">_xlfn.LET(_xlpm.v, INDEX('Retail Media Investment Case'!$Y:$Y, 15 + COLUMNS($I:CL)-1),
     IF(OR(_xlpm.v="", _xlpm.v=0), "", _xlpm.v))</f>
        <v/>
      </c>
      <c r="CG49" s="92" t="str">
        <f t="array" ref="CG49">_xlfn.LET(_xlpm.v, INDEX('Retail Media Investment Case'!$Y:$Y, 15 + COLUMNS($I:CM)-1),
     IF(OR(_xlpm.v="", _xlpm.v=0), "", _xlpm.v))</f>
        <v/>
      </c>
      <c r="CH49" s="92" t="str">
        <f t="array" ref="CH49">_xlfn.LET(_xlpm.v, INDEX('Retail Media Investment Case'!$Y:$Y, 15 + COLUMNS($I:CN)-1),
     IF(OR(_xlpm.v="", _xlpm.v=0), "", _xlpm.v))</f>
        <v/>
      </c>
      <c r="CI49" s="92" t="str">
        <f t="array" ref="CI49">_xlfn.LET(_xlpm.v, INDEX('Retail Media Investment Case'!$Y:$Y, 15 + COLUMNS($I:CO)-1),
     IF(OR(_xlpm.v="", _xlpm.v=0), "", _xlpm.v))</f>
        <v/>
      </c>
      <c r="CJ49" s="92" t="str">
        <f t="array" ref="CJ49">_xlfn.LET(_xlpm.v, INDEX('Retail Media Investment Case'!$Y:$Y, 15 + COLUMNS($I:CP)-1),
     IF(OR(_xlpm.v="", _xlpm.v=0), "", _xlpm.v))</f>
        <v/>
      </c>
      <c r="CK49" s="92" t="str">
        <f t="array" ref="CK49">_xlfn.LET(_xlpm.v, INDEX('Retail Media Investment Case'!$Y:$Y, 15 + COLUMNS($I:CQ)-1),
     IF(OR(_xlpm.v="", _xlpm.v=0), "", _xlpm.v))</f>
        <v/>
      </c>
      <c r="CL49" s="92" t="str">
        <f t="array" ref="CL49">_xlfn.LET(_xlpm.v, INDEX('Retail Media Investment Case'!$Y:$Y, 15 + COLUMNS($I:CR)-1),
     IF(OR(_xlpm.v="", _xlpm.v=0), "", _xlpm.v))</f>
        <v/>
      </c>
      <c r="CM49" s="92" t="str">
        <f t="array" ref="CM49">_xlfn.LET(_xlpm.v, INDEX('Retail Media Investment Case'!$Y:$Y, 15 + COLUMNS($I:CS)-1),
     IF(OR(_xlpm.v="", _xlpm.v=0), "", _xlpm.v))</f>
        <v/>
      </c>
      <c r="CN49" s="92" t="str">
        <f t="array" ref="CN49">_xlfn.LET(_xlpm.v, INDEX('Retail Media Investment Case'!$Y:$Y, 15 + COLUMNS($I:CT)-1),
     IF(OR(_xlpm.v="", _xlpm.v=0), "", _xlpm.v))</f>
        <v/>
      </c>
      <c r="CO49" s="92" t="str">
        <f t="array" ref="CO49">_xlfn.LET(_xlpm.v, INDEX('Retail Media Investment Case'!$Y:$Y, 15 + COLUMNS($I:CU)-1),
     IF(OR(_xlpm.v="", _xlpm.v=0), "", _xlpm.v))</f>
        <v/>
      </c>
      <c r="CP49" s="92" t="str">
        <f t="array" ref="CP49">_xlfn.LET(_xlpm.v, INDEX('Retail Media Investment Case'!$Y:$Y, 15 + COLUMNS($I:CV)-1),
     IF(OR(_xlpm.v="", _xlpm.v=0), "", _xlpm.v))</f>
        <v/>
      </c>
      <c r="CQ49" s="92" t="str">
        <f t="array" ref="CQ49">_xlfn.LET(_xlpm.v, INDEX('Retail Media Investment Case'!$Y:$Y, 15 + COLUMNS($I:CW)-1),
     IF(OR(_xlpm.v="", _xlpm.v=0), "", _xlpm.v))</f>
        <v/>
      </c>
      <c r="CR49" s="92" t="str">
        <f t="array" ref="CR49">_xlfn.LET(_xlpm.v, INDEX('Retail Media Investment Case'!$Y:$Y, 15 + COLUMNS($I:CX)-1),
     IF(OR(_xlpm.v="", _xlpm.v=0), "", _xlpm.v))</f>
        <v/>
      </c>
      <c r="CS49" s="92" t="str">
        <f t="array" ref="CS49">_xlfn.LET(_xlpm.v, INDEX('Retail Media Investment Case'!$Y:$Y, 15 + COLUMNS($I:CY)-1),
     IF(OR(_xlpm.v="", _xlpm.v=0), "", _xlpm.v))</f>
        <v/>
      </c>
      <c r="CT49" s="92" t="str">
        <f t="array" ref="CT49">_xlfn.LET(_xlpm.v, INDEX('Retail Media Investment Case'!$Y:$Y, 15 + COLUMNS($I:CZ)-1),
     IF(OR(_xlpm.v="", _xlpm.v=0), "", _xlpm.v))</f>
        <v/>
      </c>
      <c r="CU49" s="92" t="str">
        <f t="array" ref="CU49">_xlfn.LET(_xlpm.v, INDEX('Retail Media Investment Case'!$Y:$Y, 15 + COLUMNS($I:DA)-1),
     IF(OR(_xlpm.v="", _xlpm.v=0), "", _xlpm.v))</f>
        <v/>
      </c>
      <c r="CV49" s="92" t="str">
        <f t="array" ref="CV49">_xlfn.LET(_xlpm.v, INDEX('Retail Media Investment Case'!$Y:$Y, 15 + COLUMNS($I:DB)-1),
     IF(OR(_xlpm.v="", _xlpm.v=0), "", _xlpm.v))</f>
        <v/>
      </c>
      <c r="CW49" s="92" t="str">
        <f t="array" ref="CW49">_xlfn.LET(_xlpm.v, INDEX('Retail Media Investment Case'!$Y:$Y, 15 + COLUMNS($I:DC)-1),
     IF(OR(_xlpm.v="", _xlpm.v=0), "", _xlpm.v))</f>
        <v/>
      </c>
      <c r="CX49" s="92" t="str">
        <f t="array" ref="CX49">_xlfn.LET(_xlpm.v, INDEX('Retail Media Investment Case'!$Y:$Y, 15 + COLUMNS($I:DD)-1),
     IF(OR(_xlpm.v="", _xlpm.v=0), "", _xlpm.v))</f>
        <v/>
      </c>
      <c r="CY49" s="92" t="str">
        <f t="array" ref="CY49">_xlfn.LET(_xlpm.v, INDEX('Retail Media Investment Case'!$Y:$Y, 15 + COLUMNS($I:DE)-1),
     IF(OR(_xlpm.v="", _xlpm.v=0), "", _xlpm.v))</f>
        <v/>
      </c>
      <c r="CZ49" s="92" t="str">
        <f t="array" ref="CZ49">_xlfn.LET(_xlpm.v, INDEX('Retail Media Investment Case'!$Y:$Y, 15 + COLUMNS($I:DF)-1),
     IF(OR(_xlpm.v="", _xlpm.v=0), "", _xlpm.v))</f>
        <v/>
      </c>
      <c r="DA49" s="92" t="str">
        <f t="array" ref="DA49">_xlfn.LET(_xlpm.v, INDEX('Retail Media Investment Case'!$Y:$Y, 15 + COLUMNS($I:DG)-1),
     IF(OR(_xlpm.v="", _xlpm.v=0), "", _xlpm.v))</f>
        <v/>
      </c>
      <c r="DB49" s="92" t="str">
        <f t="array" ref="DB49">_xlfn.LET(_xlpm.v, INDEX('Retail Media Investment Case'!$Y:$Y, 15 + COLUMNS($I:DH)-1),
     IF(OR(_xlpm.v="", _xlpm.v=0), "", _xlpm.v))</f>
        <v/>
      </c>
      <c r="DC49" s="92" t="str">
        <f t="array" ref="DC49">_xlfn.LET(_xlpm.v, INDEX('Retail Media Investment Case'!$Y:$Y, 15 + COLUMNS($I:DI)-1),
     IF(OR(_xlpm.v="", _xlpm.v=0), "", _xlpm.v))</f>
        <v/>
      </c>
      <c r="DD49" s="92" t="str">
        <f t="array" ref="DD49">_xlfn.LET(_xlpm.v, INDEX('Retail Media Investment Case'!$Y:$Y, 15 + COLUMNS($I:DJ)-1),
     IF(OR(_xlpm.v="", _xlpm.v=0), "", _xlpm.v))</f>
        <v/>
      </c>
      <c r="DE49" s="92" t="str">
        <f t="array" ref="DE49">_xlfn.LET(_xlpm.v, INDEX('Retail Media Investment Case'!$Y:$Y, 15 + COLUMNS($I:DK)-1),
     IF(OR(_xlpm.v="", _xlpm.v=0), "", _xlpm.v))</f>
        <v/>
      </c>
    </row>
  </sheetData>
  <conditionalFormatting sqref="M2:N3 G2:H6 N4:O6">
    <cfRule type="expression" dxfId="0" priority="2">
      <formula>ISNUMBER($H$2)=FALSE</formula>
    </cfRule>
  </conditionalFormatting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X55"/>
  <sheetViews>
    <sheetView showGridLines="0" zoomScale="85" zoomScaleNormal="85" workbookViewId="0">
      <selection activeCell="K44" sqref="K44"/>
    </sheetView>
  </sheetViews>
  <sheetFormatPr baseColWidth="10" defaultColWidth="11" defaultRowHeight="15" x14ac:dyDescent="0.2"/>
  <cols>
    <col min="1" max="1" width="31.33203125" bestFit="1" customWidth="1"/>
    <col min="2" max="2" width="13.83203125" customWidth="1"/>
    <col min="5" max="5" width="12.83203125" bestFit="1" customWidth="1"/>
    <col min="7" max="7" width="12.6640625" bestFit="1" customWidth="1"/>
  </cols>
  <sheetData>
    <row r="1" spans="1:2" s="44" customFormat="1" ht="39" customHeight="1" x14ac:dyDescent="0.2">
      <c r="A1" s="97" t="s">
        <v>67</v>
      </c>
      <c r="B1" s="98" t="s">
        <v>68</v>
      </c>
    </row>
    <row r="2" spans="1:2" x14ac:dyDescent="0.2">
      <c r="A2" s="99" t="s">
        <v>69</v>
      </c>
      <c r="B2" s="100" t="s">
        <v>70</v>
      </c>
    </row>
    <row r="3" spans="1:2" x14ac:dyDescent="0.2">
      <c r="A3" s="101" t="s">
        <v>71</v>
      </c>
      <c r="B3" s="102">
        <v>10.5</v>
      </c>
    </row>
    <row r="4" spans="1:2" x14ac:dyDescent="0.2">
      <c r="A4" s="99" t="s">
        <v>72</v>
      </c>
      <c r="B4" s="100">
        <f>W41</f>
        <v>263196</v>
      </c>
    </row>
    <row r="5" spans="1:2" x14ac:dyDescent="0.2">
      <c r="A5" s="101" t="s">
        <v>73</v>
      </c>
      <c r="B5" s="102">
        <f>E46</f>
        <v>3387</v>
      </c>
    </row>
    <row r="6" spans="1:2" x14ac:dyDescent="0.2">
      <c r="A6" s="99" t="s">
        <v>74</v>
      </c>
      <c r="B6" s="100">
        <f>E55</f>
        <v>144520</v>
      </c>
    </row>
    <row r="7" spans="1:2" x14ac:dyDescent="0.2">
      <c r="A7" s="101" t="s">
        <v>75</v>
      </c>
      <c r="B7" s="102">
        <v>1.0049999999999999</v>
      </c>
    </row>
    <row r="8" spans="1:2" x14ac:dyDescent="0.2">
      <c r="A8" s="99" t="s">
        <v>76</v>
      </c>
      <c r="B8" s="103">
        <f>V41</f>
        <v>3</v>
      </c>
    </row>
    <row r="9" spans="1:2" x14ac:dyDescent="0.2">
      <c r="A9" s="101" t="s">
        <v>77</v>
      </c>
      <c r="B9" s="102">
        <f>G46</f>
        <v>2</v>
      </c>
    </row>
    <row r="10" spans="1:2" x14ac:dyDescent="0.2">
      <c r="A10" s="99" t="s">
        <v>78</v>
      </c>
      <c r="B10" s="100">
        <f>G55</f>
        <v>10</v>
      </c>
    </row>
    <row r="11" spans="1:2" x14ac:dyDescent="0.2">
      <c r="A11" s="101" t="s">
        <v>79</v>
      </c>
      <c r="B11" s="102">
        <v>16</v>
      </c>
    </row>
    <row r="12" spans="1:2" x14ac:dyDescent="0.2">
      <c r="A12" s="99" t="s">
        <v>80</v>
      </c>
      <c r="B12" s="100">
        <v>12</v>
      </c>
    </row>
    <row r="13" spans="1:2" x14ac:dyDescent="0.2">
      <c r="A13" s="101" t="s">
        <v>81</v>
      </c>
      <c r="B13" s="102">
        <v>8</v>
      </c>
    </row>
    <row r="14" spans="1:2" x14ac:dyDescent="0.2">
      <c r="A14" s="99" t="s">
        <v>82</v>
      </c>
      <c r="B14" s="100">
        <v>0.05</v>
      </c>
    </row>
    <row r="15" spans="1:2" x14ac:dyDescent="0.2">
      <c r="A15" s="101" t="s">
        <v>83</v>
      </c>
      <c r="B15" s="102">
        <v>0.01</v>
      </c>
    </row>
    <row r="16" spans="1:2" x14ac:dyDescent="0.2">
      <c r="A16" s="99" t="s">
        <v>84</v>
      </c>
      <c r="B16" s="100">
        <v>0.1</v>
      </c>
    </row>
    <row r="17" spans="1:11" x14ac:dyDescent="0.2">
      <c r="A17" s="101" t="s">
        <v>48</v>
      </c>
      <c r="B17" s="102">
        <v>7.4999999999999997E-2</v>
      </c>
    </row>
    <row r="18" spans="1:11" x14ac:dyDescent="0.2">
      <c r="A18" s="99" t="s">
        <v>49</v>
      </c>
      <c r="B18" s="100">
        <v>0.05</v>
      </c>
    </row>
    <row r="19" spans="1:11" x14ac:dyDescent="0.2">
      <c r="A19" s="101" t="s">
        <v>50</v>
      </c>
      <c r="B19" s="102">
        <v>0.1</v>
      </c>
    </row>
    <row r="20" spans="1:11" x14ac:dyDescent="0.2">
      <c r="A20" s="99" t="s">
        <v>85</v>
      </c>
      <c r="B20" s="100">
        <v>20000</v>
      </c>
    </row>
    <row r="21" spans="1:11" x14ac:dyDescent="0.2">
      <c r="A21" s="101" t="s">
        <v>86</v>
      </c>
      <c r="B21" s="102">
        <v>2500</v>
      </c>
    </row>
    <row r="22" spans="1:11" x14ac:dyDescent="0.2">
      <c r="A22" s="99" t="s">
        <v>87</v>
      </c>
      <c r="B22" s="100">
        <v>1.0349999999999999</v>
      </c>
    </row>
    <row r="23" spans="1:11" x14ac:dyDescent="0.2">
      <c r="A23" s="101" t="s">
        <v>88</v>
      </c>
      <c r="B23" s="102">
        <v>0</v>
      </c>
    </row>
    <row r="24" spans="1:11" x14ac:dyDescent="0.2">
      <c r="A24" s="99" t="s">
        <v>89</v>
      </c>
      <c r="B24" s="100">
        <v>0.5</v>
      </c>
      <c r="K24" s="66"/>
    </row>
    <row r="25" spans="1:11" x14ac:dyDescent="0.2">
      <c r="A25" s="101" t="s">
        <v>90</v>
      </c>
      <c r="B25" s="102">
        <v>0</v>
      </c>
      <c r="G25" s="80"/>
    </row>
    <row r="26" spans="1:11" x14ac:dyDescent="0.2">
      <c r="A26" s="99" t="s">
        <v>91</v>
      </c>
      <c r="B26" s="100">
        <v>0.25</v>
      </c>
    </row>
    <row r="27" spans="1:11" x14ac:dyDescent="0.2">
      <c r="A27" s="101" t="s">
        <v>92</v>
      </c>
      <c r="B27" s="102">
        <v>0</v>
      </c>
    </row>
    <row r="28" spans="1:11" x14ac:dyDescent="0.2">
      <c r="A28" s="99" t="s">
        <v>93</v>
      </c>
      <c r="B28" s="100">
        <v>0.5</v>
      </c>
    </row>
    <row r="29" spans="1:11" x14ac:dyDescent="0.2">
      <c r="A29" s="101" t="s">
        <v>94</v>
      </c>
      <c r="B29" s="102">
        <v>0</v>
      </c>
    </row>
    <row r="30" spans="1:11" x14ac:dyDescent="0.2">
      <c r="A30" s="99" t="s">
        <v>95</v>
      </c>
      <c r="B30" s="100">
        <v>0</v>
      </c>
    </row>
    <row r="31" spans="1:11" x14ac:dyDescent="0.2">
      <c r="A31" s="101" t="s">
        <v>96</v>
      </c>
      <c r="B31" s="104">
        <v>46023</v>
      </c>
    </row>
    <row r="32" spans="1:11" x14ac:dyDescent="0.2">
      <c r="A32" s="164" t="s">
        <v>97</v>
      </c>
      <c r="B32" s="165">
        <v>36</v>
      </c>
    </row>
    <row r="33" spans="1:24" x14ac:dyDescent="0.2">
      <c r="A33" s="162"/>
      <c r="B33" s="163"/>
    </row>
    <row r="34" spans="1:24" x14ac:dyDescent="0.2">
      <c r="B34" s="67"/>
    </row>
    <row r="35" spans="1:24" x14ac:dyDescent="0.2">
      <c r="B35" s="67"/>
    </row>
    <row r="36" spans="1:24" ht="80" x14ac:dyDescent="0.2">
      <c r="A36" s="105" t="s">
        <v>98</v>
      </c>
      <c r="B36" s="106" t="s">
        <v>145</v>
      </c>
      <c r="C36" s="106" t="s">
        <v>99</v>
      </c>
      <c r="D36" s="106" t="s">
        <v>100</v>
      </c>
      <c r="E36" s="106" t="s">
        <v>101</v>
      </c>
      <c r="F36" s="106" t="s">
        <v>102</v>
      </c>
      <c r="G36" s="106" t="s">
        <v>103</v>
      </c>
      <c r="H36" s="106" t="s">
        <v>104</v>
      </c>
      <c r="I36" s="106" t="s">
        <v>105</v>
      </c>
      <c r="J36" s="106" t="s">
        <v>143</v>
      </c>
      <c r="K36" s="106" t="s">
        <v>141</v>
      </c>
      <c r="L36" s="106" t="s">
        <v>106</v>
      </c>
      <c r="M36" s="106" t="s">
        <v>107</v>
      </c>
      <c r="N36" s="106" t="s">
        <v>142</v>
      </c>
      <c r="O36" s="106" t="s">
        <v>108</v>
      </c>
      <c r="P36" s="106" t="s">
        <v>109</v>
      </c>
      <c r="Q36" s="106" t="s">
        <v>110</v>
      </c>
      <c r="R36" s="106" t="s">
        <v>111</v>
      </c>
      <c r="S36" s="106" t="s">
        <v>112</v>
      </c>
      <c r="T36" s="106" t="s">
        <v>113</v>
      </c>
      <c r="U36" s="106" t="s">
        <v>114</v>
      </c>
      <c r="V36" s="106" t="s">
        <v>115</v>
      </c>
      <c r="W36" s="106" t="s">
        <v>116</v>
      </c>
      <c r="X36" s="107" t="s">
        <v>117</v>
      </c>
    </row>
    <row r="37" spans="1:24" x14ac:dyDescent="0.2">
      <c r="A37" s="108" t="s">
        <v>118</v>
      </c>
      <c r="B37" s="109"/>
      <c r="C37" s="109">
        <v>4323</v>
      </c>
      <c r="D37" s="109"/>
      <c r="E37" s="109">
        <v>5</v>
      </c>
      <c r="F37" s="109">
        <v>15</v>
      </c>
      <c r="G37" s="109">
        <v>8</v>
      </c>
      <c r="H37" s="109">
        <v>234</v>
      </c>
      <c r="I37" s="109">
        <v>1</v>
      </c>
      <c r="J37" s="109">
        <v>2</v>
      </c>
      <c r="K37" s="109"/>
      <c r="L37" s="109">
        <v>0.1</v>
      </c>
      <c r="M37" s="109">
        <v>0.4</v>
      </c>
      <c r="N37" s="109"/>
      <c r="O37" s="109">
        <v>1</v>
      </c>
      <c r="P37" s="109">
        <f>Variables!$O37/5</f>
        <v>0.2</v>
      </c>
      <c r="Q37" s="109">
        <v>0.12</v>
      </c>
      <c r="R37" s="109">
        <v>1.2</v>
      </c>
      <c r="S37" s="109">
        <f>ROUNDUP(((Variables!$E37*(60/Variables!$F37)*Variables!$G37*Variables!$L37*Variables!$M37))*Variables!$I37*Variables!$J37,0)</f>
        <v>13</v>
      </c>
      <c r="T37" s="109">
        <f>ROUNDUP(((Variables!$E37*(60/Variables!$F37)*Variables!$G37*Variables!$P37*Variables!$Q37)),0)</f>
        <v>4</v>
      </c>
      <c r="U37" s="110">
        <f>ROUNDUP(Variables!$S37+Variables!$T37,0)</f>
        <v>17</v>
      </c>
      <c r="V37" s="110">
        <f>ROUNDUP(Variables!$U37/Variables!$G37*Variables!$X37,0)</f>
        <v>3</v>
      </c>
      <c r="W37" s="109">
        <f>ROUNDUP((Variables!$C37/Variables!$G37)*Variables!$R37, 0)</f>
        <v>649</v>
      </c>
      <c r="X37" s="111">
        <f>IF(Variables!$H37=0,0,1)</f>
        <v>1</v>
      </c>
    </row>
    <row r="38" spans="1:24" s="81" customFormat="1" x14ac:dyDescent="0.2">
      <c r="A38" s="154" t="s">
        <v>144</v>
      </c>
      <c r="B38" s="155"/>
      <c r="C38" s="155">
        <v>4323</v>
      </c>
      <c r="D38" s="155"/>
      <c r="E38" s="155">
        <v>5</v>
      </c>
      <c r="F38" s="155">
        <v>15</v>
      </c>
      <c r="G38" s="155">
        <v>8</v>
      </c>
      <c r="H38" s="155">
        <v>234</v>
      </c>
      <c r="I38" s="155">
        <v>1</v>
      </c>
      <c r="J38" s="155">
        <v>2</v>
      </c>
      <c r="K38" s="155"/>
      <c r="L38" s="155">
        <v>0.1</v>
      </c>
      <c r="M38" s="155">
        <v>0.4</v>
      </c>
      <c r="N38" s="155"/>
      <c r="O38" s="155">
        <v>1</v>
      </c>
      <c r="P38" s="155">
        <f>Variables!$O38/5</f>
        <v>0.2</v>
      </c>
      <c r="Q38" s="155">
        <v>0.12</v>
      </c>
      <c r="R38" s="155">
        <v>1.2</v>
      </c>
      <c r="S38" s="155">
        <f>ROUNDUP(((Variables!$E38*(60/Variables!$F38)*Variables!$G38*Variables!$L38*Variables!$M38))*Variables!$I38*Variables!$J38,0)</f>
        <v>13</v>
      </c>
      <c r="T38" s="155">
        <f>ROUNDUP(((Variables!$E38*(60/Variables!$F38)*Variables!$G38*Variables!$P38*Variables!$Q38)),0)</f>
        <v>4</v>
      </c>
      <c r="U38" s="156">
        <f>ROUNDUP(Variables!$S38+Variables!$T38,0)</f>
        <v>17</v>
      </c>
      <c r="V38" s="156">
        <f>ROUNDUP(Variables!$U38/Variables!$G38*Variables!$X38,0)</f>
        <v>3</v>
      </c>
      <c r="W38" s="155">
        <f>ROUNDUP((Variables!$C38/Variables!$G38)*Variables!$R38, 0)</f>
        <v>649</v>
      </c>
      <c r="X38" s="157">
        <f>IF(Variables!$H38=0,0,1)</f>
        <v>1</v>
      </c>
    </row>
    <row r="39" spans="1:24" x14ac:dyDescent="0.2">
      <c r="A39" s="108" t="s">
        <v>119</v>
      </c>
      <c r="B39" s="109"/>
      <c r="C39" s="109">
        <v>4342</v>
      </c>
      <c r="D39" s="109"/>
      <c r="E39" s="109">
        <v>15</v>
      </c>
      <c r="F39" s="109">
        <v>15</v>
      </c>
      <c r="G39" s="109">
        <v>4</v>
      </c>
      <c r="H39" s="109">
        <v>0</v>
      </c>
      <c r="I39" s="109">
        <v>1</v>
      </c>
      <c r="J39" s="109">
        <v>2</v>
      </c>
      <c r="K39" s="109"/>
      <c r="L39" s="109">
        <v>0.1</v>
      </c>
      <c r="M39" s="109">
        <v>0.4</v>
      </c>
      <c r="N39" s="109"/>
      <c r="O39" s="109">
        <v>1</v>
      </c>
      <c r="P39" s="109">
        <f>Variables!$O39/5</f>
        <v>0.2</v>
      </c>
      <c r="Q39" s="109">
        <v>0.12</v>
      </c>
      <c r="R39" s="109">
        <v>1.2</v>
      </c>
      <c r="S39" s="109">
        <f>ROUNDUP(((Variables!$E39*(60/Variables!$F39)*Variables!$G39*Variables!$L39*Variables!$M39))*Variables!$I39*Variables!$J39,0)</f>
        <v>20</v>
      </c>
      <c r="T39" s="109">
        <f>ROUNDUP(((Variables!$E39*(60/Variables!$F39)*Variables!$G39*Variables!$P39*Variables!$Q39)),0)</f>
        <v>6</v>
      </c>
      <c r="U39" s="110">
        <f>ROUNDUP(Variables!$S39+Variables!$T39,0)</f>
        <v>26</v>
      </c>
      <c r="V39" s="110">
        <f>ROUNDUP(Variables!$U39/Variables!$G39*Variables!$X39,0)</f>
        <v>0</v>
      </c>
      <c r="W39" s="109">
        <f>ROUNDUP((Variables!$C39/Variables!$G39)*Variables!$R39, 0)</f>
        <v>1303</v>
      </c>
      <c r="X39" s="111">
        <f>IF(Variables!$H39=0,0,1)</f>
        <v>0</v>
      </c>
    </row>
    <row r="40" spans="1:24" s="81" customFormat="1" x14ac:dyDescent="0.2">
      <c r="A40" s="158" t="s">
        <v>120</v>
      </c>
      <c r="B40" s="159"/>
      <c r="C40" s="159">
        <v>434324</v>
      </c>
      <c r="D40" s="159"/>
      <c r="E40" s="159">
        <v>30</v>
      </c>
      <c r="F40" s="159">
        <v>15</v>
      </c>
      <c r="G40" s="159">
        <v>2</v>
      </c>
      <c r="H40" s="159">
        <v>32</v>
      </c>
      <c r="I40" s="159">
        <v>1</v>
      </c>
      <c r="J40" s="159">
        <v>3</v>
      </c>
      <c r="K40" s="159"/>
      <c r="L40" s="159">
        <v>0.1</v>
      </c>
      <c r="M40" s="159">
        <v>0.4</v>
      </c>
      <c r="N40" s="159"/>
      <c r="O40" s="159">
        <v>1</v>
      </c>
      <c r="P40" s="159">
        <f>Variables!$O40/5</f>
        <v>0.2</v>
      </c>
      <c r="Q40" s="159">
        <v>0.12</v>
      </c>
      <c r="R40" s="159">
        <v>1.2</v>
      </c>
      <c r="S40" s="159">
        <f>ROUNDUP(((Variables!$E40*(60/Variables!$F40)*Variables!$G40*Variables!$L40*Variables!$M40))*Variables!$I40*Variables!$J40,0)</f>
        <v>29</v>
      </c>
      <c r="T40" s="159">
        <f>ROUNDUP(((Variables!$E40*(60/Variables!$F40)*Variables!$G40*Variables!$P40*Variables!$Q40)),0)</f>
        <v>6</v>
      </c>
      <c r="U40" s="160">
        <f>ROUNDUP(Variables!$S40+Variables!$T40,0)</f>
        <v>35</v>
      </c>
      <c r="V40" s="160">
        <f>ROUNDUP(Variables!$U40/Variables!$G40*Variables!$X40,0)</f>
        <v>18</v>
      </c>
      <c r="W40" s="159">
        <f>ROUNDUP((Variables!$C40/Variables!$G40)*Variables!$R40, 0)</f>
        <v>260595</v>
      </c>
      <c r="X40" s="161">
        <f>IF(Variables!$H40=0,0,1)</f>
        <v>1</v>
      </c>
    </row>
    <row r="41" spans="1:24" s="44" customFormat="1" x14ac:dyDescent="0.2">
      <c r="A41" s="167" t="s">
        <v>121</v>
      </c>
      <c r="B41" s="169"/>
      <c r="C41" s="169"/>
      <c r="D41" s="169"/>
      <c r="E41" s="169"/>
      <c r="F41" s="169"/>
      <c r="G41" s="169"/>
      <c r="H41" s="169">
        <f>SUM(H37:H40)</f>
        <v>500</v>
      </c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74"/>
      <c r="V41" s="175">
        <f>ROUNDUP(V37*H37/Variables!$H41+V39*H39/Variables!$H41+V40*H40/Variables!$H41,0)</f>
        <v>3</v>
      </c>
      <c r="W41" s="169">
        <f>SUM(W37:W40)</f>
        <v>263196</v>
      </c>
      <c r="X41" s="170"/>
    </row>
    <row r="42" spans="1:24" ht="64" customHeight="1" x14ac:dyDescent="0.2">
      <c r="A42" s="105" t="s">
        <v>122</v>
      </c>
      <c r="B42" s="106" t="s">
        <v>123</v>
      </c>
      <c r="C42" s="106" t="s">
        <v>103</v>
      </c>
      <c r="D42" s="106" t="s">
        <v>124</v>
      </c>
      <c r="E42" s="106" t="s">
        <v>125</v>
      </c>
      <c r="F42" s="106" t="s">
        <v>126</v>
      </c>
      <c r="G42" s="106" t="s">
        <v>127</v>
      </c>
      <c r="H42" s="107" t="s">
        <v>117</v>
      </c>
    </row>
    <row r="43" spans="1:24" x14ac:dyDescent="0.2">
      <c r="A43" s="108" t="s">
        <v>128</v>
      </c>
      <c r="B43" s="109">
        <v>12313</v>
      </c>
      <c r="C43" s="109">
        <v>2</v>
      </c>
      <c r="D43" s="109">
        <v>0.45</v>
      </c>
      <c r="E43" s="109">
        <f>ROUNDUP(Variables!$B43*(1-Variables!$D43)/Variables!$C43,0)</f>
        <v>3387</v>
      </c>
      <c r="F43" s="109">
        <v>1</v>
      </c>
      <c r="G43" s="109">
        <f>Variables!$F43*Variables!$C43*Variables!$H43</f>
        <v>2</v>
      </c>
      <c r="H43" s="111">
        <f>IF(Variables!$B43=0,0,1)</f>
        <v>1</v>
      </c>
    </row>
    <row r="44" spans="1:24" x14ac:dyDescent="0.2">
      <c r="A44" s="112" t="s">
        <v>129</v>
      </c>
      <c r="B44" s="113">
        <v>0</v>
      </c>
      <c r="C44" s="113">
        <v>4</v>
      </c>
      <c r="D44" s="113">
        <v>0.5</v>
      </c>
      <c r="E44" s="113">
        <f>ROUNDUP(Variables!$B44*(1-Variables!$D44),0)</f>
        <v>0</v>
      </c>
      <c r="F44" s="113">
        <v>3</v>
      </c>
      <c r="G44" s="113">
        <f>Variables!$F44*Variables!$C44*Variables!$H44</f>
        <v>0</v>
      </c>
      <c r="H44" s="114">
        <f>IF(Variables!$B44=0,0,1)</f>
        <v>0</v>
      </c>
    </row>
    <row r="45" spans="1:24" x14ac:dyDescent="0.2">
      <c r="A45" s="108" t="s">
        <v>130</v>
      </c>
      <c r="B45" s="109">
        <v>0</v>
      </c>
      <c r="C45" s="109">
        <v>4</v>
      </c>
      <c r="D45" s="109">
        <v>0.35</v>
      </c>
      <c r="E45" s="109">
        <f>ROUNDUP(Variables!$B45*(1-Variables!$D45),0)</f>
        <v>0</v>
      </c>
      <c r="F45" s="109">
        <v>2</v>
      </c>
      <c r="G45" s="109">
        <f>Variables!$F45*Variables!$C45*Variables!$H45</f>
        <v>0</v>
      </c>
      <c r="H45" s="111">
        <f>IF(Variables!$B45=0,0,1)</f>
        <v>0</v>
      </c>
    </row>
    <row r="46" spans="1:24" s="82" customFormat="1" x14ac:dyDescent="0.2">
      <c r="A46" s="171" t="s">
        <v>121</v>
      </c>
      <c r="B46" s="172"/>
      <c r="C46" s="172"/>
      <c r="D46" s="172"/>
      <c r="E46" s="172">
        <f>SUM(E43:E45)</f>
        <v>3387</v>
      </c>
      <c r="F46" s="172"/>
      <c r="G46" s="172">
        <f>SUM(G43:G45)</f>
        <v>2</v>
      </c>
      <c r="H46" s="173"/>
    </row>
    <row r="48" spans="1:24" ht="68" customHeight="1" x14ac:dyDescent="0.2">
      <c r="A48" s="105" t="s">
        <v>131</v>
      </c>
      <c r="B48" s="106" t="s">
        <v>132</v>
      </c>
      <c r="C48" s="106" t="s">
        <v>103</v>
      </c>
      <c r="D48" s="106" t="s">
        <v>124</v>
      </c>
      <c r="E48" s="106" t="s">
        <v>133</v>
      </c>
      <c r="F48" s="106" t="s">
        <v>126</v>
      </c>
      <c r="G48" s="115" t="s">
        <v>127</v>
      </c>
      <c r="H48" s="116" t="s">
        <v>134</v>
      </c>
    </row>
    <row r="49" spans="1:8" x14ac:dyDescent="0.2">
      <c r="A49" s="108" t="s">
        <v>135</v>
      </c>
      <c r="B49" s="117">
        <v>543543</v>
      </c>
      <c r="C49" s="109">
        <v>2</v>
      </c>
      <c r="D49" s="109">
        <v>0.75</v>
      </c>
      <c r="E49" s="109">
        <f>ROUNDUP(Variables!$B49*(1-Variables!$D49),0)</f>
        <v>135886</v>
      </c>
      <c r="F49" s="109">
        <v>3</v>
      </c>
      <c r="G49" s="109">
        <f>Variables!$C49*Variables!$F49*Variables!$H49</f>
        <v>6</v>
      </c>
      <c r="H49" s="111">
        <f>IF(Variables!$B49=0,0,1)</f>
        <v>1</v>
      </c>
    </row>
    <row r="50" spans="1:8" s="81" customFormat="1" x14ac:dyDescent="0.2">
      <c r="A50" s="158" t="s">
        <v>136</v>
      </c>
      <c r="B50" s="166">
        <v>34534</v>
      </c>
      <c r="C50" s="159">
        <v>2</v>
      </c>
      <c r="D50" s="159">
        <v>0.75</v>
      </c>
      <c r="E50" s="159">
        <f>ROUNDUP(Variables!$B50*(1-Variables!$D50),0)</f>
        <v>8634</v>
      </c>
      <c r="F50" s="159">
        <v>2</v>
      </c>
      <c r="G50" s="155">
        <f>Variables!$C50*Variables!$F50*Variables!$H50</f>
        <v>4</v>
      </c>
      <c r="H50" s="157">
        <f>IF(Variables!$B50=0,0,1)</f>
        <v>1</v>
      </c>
    </row>
    <row r="51" spans="1:8" x14ac:dyDescent="0.2">
      <c r="A51" s="108" t="s">
        <v>137</v>
      </c>
      <c r="B51" s="117">
        <v>0</v>
      </c>
      <c r="C51" s="109">
        <v>2</v>
      </c>
      <c r="D51" s="109">
        <v>0.75</v>
      </c>
      <c r="E51" s="109">
        <f>ROUNDUP(Variables!$B51*(1-Variables!$D51),0)</f>
        <v>0</v>
      </c>
      <c r="F51" s="109">
        <v>1</v>
      </c>
      <c r="G51" s="109">
        <f>Variables!$C51*Variables!$F51*Variables!$H51</f>
        <v>0</v>
      </c>
      <c r="H51" s="111">
        <f>IF(Variables!$B51=0,0,1)</f>
        <v>0</v>
      </c>
    </row>
    <row r="52" spans="1:8" s="81" customFormat="1" x14ac:dyDescent="0.2">
      <c r="A52" s="158" t="s">
        <v>138</v>
      </c>
      <c r="B52" s="166">
        <v>0</v>
      </c>
      <c r="C52" s="159">
        <v>2</v>
      </c>
      <c r="D52" s="159">
        <v>0.75</v>
      </c>
      <c r="E52" s="159">
        <f>ROUNDUP(Variables!$B52*(1-Variables!$D52),0)</f>
        <v>0</v>
      </c>
      <c r="F52" s="159">
        <v>1</v>
      </c>
      <c r="G52" s="155">
        <f>Variables!$C52*Variables!$F52*Variables!$H52</f>
        <v>0</v>
      </c>
      <c r="H52" s="157">
        <f>IF(Variables!$B52=0,0,1)</f>
        <v>0</v>
      </c>
    </row>
    <row r="53" spans="1:8" x14ac:dyDescent="0.2">
      <c r="A53" s="108" t="s">
        <v>139</v>
      </c>
      <c r="B53" s="117">
        <v>0</v>
      </c>
      <c r="C53" s="109">
        <v>2</v>
      </c>
      <c r="D53" s="109">
        <v>0.75</v>
      </c>
      <c r="E53" s="109">
        <f>ROUNDUP(Variables!$B53*(1-Variables!$D53),0)</f>
        <v>0</v>
      </c>
      <c r="F53" s="109">
        <v>1</v>
      </c>
      <c r="G53" s="109">
        <f>Variables!$C53*Variables!$F53*Variables!$H53</f>
        <v>0</v>
      </c>
      <c r="H53" s="111">
        <f>IF(Variables!$B53=0,0,1)</f>
        <v>0</v>
      </c>
    </row>
    <row r="54" spans="1:8" s="81" customFormat="1" x14ac:dyDescent="0.2">
      <c r="A54" s="158" t="s">
        <v>140</v>
      </c>
      <c r="B54" s="166">
        <v>0</v>
      </c>
      <c r="C54" s="159">
        <v>4</v>
      </c>
      <c r="D54" s="159">
        <v>0.75</v>
      </c>
      <c r="E54" s="159">
        <f>ROUNDUP(Variables!$B54*(1-Variables!$D54),0)</f>
        <v>0</v>
      </c>
      <c r="F54" s="159">
        <v>4</v>
      </c>
      <c r="G54" s="155">
        <f>Variables!$C54*Variables!$F54*Variables!$H54</f>
        <v>0</v>
      </c>
      <c r="H54" s="157">
        <f>IF(Variables!$B54=0,0,1)</f>
        <v>0</v>
      </c>
    </row>
    <row r="55" spans="1:8" s="44" customFormat="1" x14ac:dyDescent="0.2">
      <c r="A55" s="167" t="s">
        <v>121</v>
      </c>
      <c r="B55" s="168">
        <f>SUM(B49:B54)</f>
        <v>578077</v>
      </c>
      <c r="C55" s="169"/>
      <c r="D55" s="169"/>
      <c r="E55" s="169">
        <f>ROUNDUP(SUM(E49:E54),0)</f>
        <v>144520</v>
      </c>
      <c r="F55" s="169"/>
      <c r="G55" s="169">
        <f>SUM(G49:G54)</f>
        <v>10</v>
      </c>
      <c r="H55" s="17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Retail Media Investment Case</vt:lpstr>
      <vt:lpstr>2025 – Forecast store_name</vt:lpstr>
      <vt:lpstr>2026 – Forecast store_name</vt:lpstr>
      <vt:lpstr>2027 – Forecast store_name</vt:lpstr>
      <vt:lpstr>2028 – Forecast store_name</vt:lpstr>
      <vt:lpstr>2029 – Forecast store_name</vt:lpstr>
      <vt:lpstr>Graphics</vt:lpstr>
      <vt:lpstr>Variables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2025-09-22T12:20:03Z</dcterms:created>
  <dcterms:modified xsi:type="dcterms:W3CDTF">2025-10-01T06:36:34Z</dcterms:modified>
  <cp:category/>
</cp:coreProperties>
</file>